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575" tabRatio="910" activeTab="1"/>
  </bookViews>
  <sheets>
    <sheet name="CentralizatorPAAP PCS si RPL" sheetId="1" r:id="rId1"/>
    <sheet name="PROGRAM-CONTRACTE" sheetId="2" r:id="rId2"/>
    <sheet name="20.01.01" sheetId="3" r:id="rId3"/>
    <sheet name="20.01.05" sheetId="4" r:id="rId4"/>
    <sheet name="20.01.08" sheetId="5" r:id="rId5"/>
    <sheet name="20.01.09" sheetId="6" r:id="rId6"/>
    <sheet name="20.01.30" sheetId="7" r:id="rId7"/>
    <sheet name="20.05.30" sheetId="8" r:id="rId8"/>
    <sheet name="20.02" sheetId="9" r:id="rId9"/>
    <sheet name="20.06.01" sheetId="10" r:id="rId10"/>
    <sheet name="20.06.02" sheetId="11" r:id="rId11"/>
    <sheet name="71.01.02" sheetId="12" r:id="rId12"/>
    <sheet name="71.01.30" sheetId="13" r:id="rId13"/>
    <sheet name="56,02" sheetId="14" state="hidden" r:id="rId14"/>
  </sheets>
  <definedNames>
    <definedName name="_xlnm.Print_Area" localSheetId="5">'20.01.09'!$A$5:$I$10</definedName>
    <definedName name="_xlnm.Print_Area" localSheetId="6">'20.01.30'!$A$3:$I$12</definedName>
    <definedName name="_xlnm.Print_Area" localSheetId="10">'20.06.02'!$A$3:$I$10</definedName>
    <definedName name="_xlnm.Print_Area" localSheetId="11">'71.01.02'!$A$2:$I$12</definedName>
    <definedName name="_xlnm.Print_Titles" localSheetId="5">'20.01.09'!$5:$6</definedName>
    <definedName name="_xlnm.Print_Titles" localSheetId="11">'71.01.02'!$5:$6</definedName>
    <definedName name="_xlnm.Print_Titles" localSheetId="1">'PROGRAM-CONTRACTE'!$9:$10</definedName>
  </definedNames>
  <calcPr fullCalcOnLoad="1"/>
</workbook>
</file>

<file path=xl/comments6.xml><?xml version="1.0" encoding="utf-8"?>
<comments xmlns="http://schemas.openxmlformats.org/spreadsheetml/2006/main">
  <authors>
    <author>Lavinia Simion</author>
  </authors>
  <commentList>
    <comment ref="D8" authorId="0">
      <text>
        <r>
          <rPr>
            <b/>
            <sz val="9"/>
            <rFont val="Tahoma"/>
            <family val="2"/>
          </rPr>
          <t>Lavinia Simion:</t>
        </r>
        <r>
          <rPr>
            <sz val="9"/>
            <rFont val="Tahoma"/>
            <family val="2"/>
          </rPr>
          <t xml:space="preserve">
din care 57715 ai rpl</t>
        </r>
      </text>
    </comment>
  </commentList>
</comments>
</file>

<file path=xl/sharedStrings.xml><?xml version="1.0" encoding="utf-8"?>
<sst xmlns="http://schemas.openxmlformats.org/spreadsheetml/2006/main" count="375" uniqueCount="191">
  <si>
    <t>Articol bugetar</t>
  </si>
  <si>
    <t>DENUMIRE ACHIZITIE</t>
  </si>
  <si>
    <t>Cod CPV</t>
  </si>
  <si>
    <t>Valoare estimata fara TVA</t>
  </si>
  <si>
    <t>Valoare estimata cu TVA</t>
  </si>
  <si>
    <t>Euro</t>
  </si>
  <si>
    <t>LEI</t>
  </si>
  <si>
    <t>Data estimata pt. inveperea procedurii</t>
  </si>
  <si>
    <t>Data estimata pt. finalizarea procedurii</t>
  </si>
  <si>
    <t>Persoana responsabila</t>
  </si>
  <si>
    <t>TOTAL</t>
  </si>
  <si>
    <t>INSTITUTUL NATIONAL DE STATISTICA</t>
  </si>
  <si>
    <t>90919000-2</t>
  </si>
  <si>
    <t>PROGRAM ANUAL AL ACHIZITIILOR PUBLICE 2013</t>
  </si>
  <si>
    <t>1 euro=4,6</t>
  </si>
  <si>
    <t>Procedura de achizitie</t>
  </si>
  <si>
    <t xml:space="preserve">Servicii de audit al proiectului </t>
  </si>
  <si>
    <t>20.01.09</t>
  </si>
  <si>
    <t>20.01.30</t>
  </si>
  <si>
    <t>71.01.02</t>
  </si>
  <si>
    <t>20.06.02</t>
  </si>
  <si>
    <t>60400000-2</t>
  </si>
  <si>
    <t>Valoarea estimata a contractului de achizitie publica/acordului-cadru</t>
  </si>
  <si>
    <t>Sursa de finantare</t>
  </si>
  <si>
    <t>Modalitatea de derulare a procedurii de atribuire</t>
  </si>
  <si>
    <t>Lei cu TVA</t>
  </si>
  <si>
    <t>Lei,fara TVA</t>
  </si>
  <si>
    <t>online</t>
  </si>
  <si>
    <t>Persoana responsabila cu aplicarea procedurii de atribuire</t>
  </si>
  <si>
    <t>Bugetul de Stat</t>
  </si>
  <si>
    <t>Denumire achizitie</t>
  </si>
  <si>
    <t xml:space="preserve">Valoarea estimata fara TVA </t>
  </si>
  <si>
    <t xml:space="preserve">Data estimata pt finalizare contractului </t>
  </si>
  <si>
    <t xml:space="preserve">Persoana responsabila  </t>
  </si>
  <si>
    <t xml:space="preserve">Valoarea estimata  fara TVA </t>
  </si>
  <si>
    <t>72268000-1</t>
  </si>
  <si>
    <t>TOTAL GENERAL</t>
  </si>
  <si>
    <t>Servicii de curatenie a spațiilor ce aparțin cladirii în care își desfașoară activitatea Institutul Național de Statistica</t>
  </si>
  <si>
    <t>Data estimata pentru inceperea procedurii / ctr. subsecv.</t>
  </si>
  <si>
    <t xml:space="preserve">Data estimata pt finalizarea procedurii / ctr. subsecv. </t>
  </si>
  <si>
    <t>Data (luna) estimata pentru initierea procedurii</t>
  </si>
  <si>
    <t>Data (luna) estimata pentru atribuirea contractului de achizitie publica / acordului cadru</t>
  </si>
  <si>
    <t>online / offline</t>
  </si>
  <si>
    <t>Procedura stabilita / instrumente specifice pentru derularea procesului de achizitie</t>
  </si>
  <si>
    <t>Tipul si obiectul contractului de achizitie publica / acordului-cadru</t>
  </si>
  <si>
    <t>Tudorel ANDREI</t>
  </si>
  <si>
    <t>Gabriel Alexandru</t>
  </si>
  <si>
    <t>.</t>
  </si>
  <si>
    <t>Procedura simplificata</t>
  </si>
  <si>
    <t>30216110-0</t>
  </si>
  <si>
    <t>Servicii de transport aerian -rute externe</t>
  </si>
  <si>
    <t>Sistem electronic de registratura si management al documentelor INS</t>
  </si>
  <si>
    <t>20.06.01</t>
  </si>
  <si>
    <t>\</t>
  </si>
  <si>
    <t>Lavinia Simion
Daniela Dima</t>
  </si>
  <si>
    <t>offline</t>
  </si>
  <si>
    <t>Serviciul de Achizitii</t>
  </si>
  <si>
    <t>Aprob,</t>
  </si>
  <si>
    <t>Bugetul de Stat(PSNA)</t>
  </si>
  <si>
    <t>acord cardu 48 luni</t>
  </si>
  <si>
    <t>Acord cadru 48 luni</t>
  </si>
  <si>
    <t>Nr crt</t>
  </si>
  <si>
    <t>Articole bugetare</t>
  </si>
  <si>
    <t>fara TVA</t>
  </si>
  <si>
    <t>cu TVA</t>
  </si>
  <si>
    <t>200101 Furnituri de birou ( lei)</t>
  </si>
  <si>
    <t>200102 Materiale de Curatenie ( lei)</t>
  </si>
  <si>
    <t>200103  Incalzit iluminta si forta( lei)</t>
  </si>
  <si>
    <t>200104 Apa canal salubritate ( lei)</t>
  </si>
  <si>
    <t>200105 Carburanti &amp;lubrifianti( lei)</t>
  </si>
  <si>
    <t>200106  Piese de schimb ( lei)</t>
  </si>
  <si>
    <t>200108 Posta Telefon Telegraf Radio ( lei)</t>
  </si>
  <si>
    <t>200109 Materiale si prestari serv cu caracter functional ( lei)</t>
  </si>
  <si>
    <t>200130 Alte bunuri si servicii pentru functionare( lei)</t>
  </si>
  <si>
    <t>200200 Reparatii curente ( lei)</t>
  </si>
  <si>
    <t>200530 Alte obiecte de inventar( lei)</t>
  </si>
  <si>
    <t>200601 Deplasari Interne ( lei)</t>
  </si>
  <si>
    <t>200602 Deplasari externe ( lei)</t>
  </si>
  <si>
    <t>201200 Consultanta si Expertiza ( lei)</t>
  </si>
  <si>
    <t>201300 Pregătire Profesională ( lei)</t>
  </si>
  <si>
    <t>201400 Protectia muncii ( lei)</t>
  </si>
  <si>
    <t>202500 Chelt judiciare si extrajudiciare... ( lei)</t>
  </si>
  <si>
    <t>203002 Protocol și reprezentare ( lei)</t>
  </si>
  <si>
    <t>203030 Alte chelt cu bunuri si serv ( Anchetatori)  ( lei)</t>
  </si>
  <si>
    <t>Total 710102</t>
  </si>
  <si>
    <t>TOTAL 710103</t>
  </si>
  <si>
    <t>TOTAL 71 01 30</t>
  </si>
  <si>
    <t xml:space="preserve">Total </t>
  </si>
  <si>
    <t>203004 Chirii (lei)</t>
  </si>
  <si>
    <t>201100  Carti publicatii (lei)</t>
  </si>
  <si>
    <t>Verificarea cu foaia Program-Contracte</t>
  </si>
  <si>
    <t>ok</t>
  </si>
  <si>
    <t xml:space="preserve">                                                                                                                              </t>
  </si>
  <si>
    <t>Data estimata pentru initierea achizitiei</t>
  </si>
  <si>
    <t xml:space="preserve">Data estimata pentru finalizarea achizitiei </t>
  </si>
  <si>
    <t>203001Reclama si publicitate</t>
  </si>
  <si>
    <t/>
  </si>
  <si>
    <t>70.01.30</t>
  </si>
  <si>
    <t>72212443-6</t>
  </si>
  <si>
    <t>31.12.2022</t>
  </si>
  <si>
    <t>Lucrari de realizare a sistemelor specifice securitatii la incendiu, pentru spatiu tipografic si depozitare  si Dirigentie de santier</t>
  </si>
  <si>
    <t>45312100-8
71520000-9</t>
  </si>
  <si>
    <t>71.01.03</t>
  </si>
  <si>
    <r>
      <t xml:space="preserve">Solutie informatica ( </t>
    </r>
    <r>
      <rPr>
        <b/>
        <sz val="10"/>
        <rFont val="Arial"/>
        <family val="2"/>
      </rPr>
      <t>software</t>
    </r>
    <r>
      <rPr>
        <sz val="10"/>
        <rFont val="Arial"/>
        <family val="2"/>
      </rPr>
      <t xml:space="preserve"> pentru  proiect de e-biblioteca si e-arhiva)</t>
    </r>
  </si>
  <si>
    <t>Servicii de furnizare software de analiza statistică</t>
  </si>
  <si>
    <t xml:space="preserve">     Propun aprobarea,</t>
  </si>
  <si>
    <t>PRESEDINTE</t>
  </si>
  <si>
    <t>Servicii de transport aerian -rute interne</t>
  </si>
  <si>
    <t>Nicusor Lungu ILIE</t>
  </si>
  <si>
    <t>20.01.01</t>
  </si>
  <si>
    <t>acord-cadru ONAC nr.1229/CN/01.02.2022 pentru 24 luni
licitatie deschisa</t>
  </si>
  <si>
    <t>20.05.30</t>
  </si>
  <si>
    <t xml:space="preserve">30191400-8
</t>
  </si>
  <si>
    <t xml:space="preserve"> Masini de birou</t>
  </si>
  <si>
    <t>PROGRAM ANUAL AL ACHIZITIILOR PUBLICE  2023 - PSNA</t>
  </si>
  <si>
    <t>01.01.2023</t>
  </si>
  <si>
    <r>
      <t xml:space="preserve">30192700-8; </t>
    </r>
    <r>
      <rPr>
        <sz val="11"/>
        <color indexed="17"/>
        <rFont val="Arial"/>
        <family val="2"/>
      </rPr>
      <t xml:space="preserve">30197210-1; 22816100-4; 30197320-5; 30192131-8; 30197321-2; 22852000-7; 30192800-9; 30192123-9; 30192125-3; 30192132-5; 22816300-6; 30197330-8; 30192121-5; 30199230-1; 30197110-0; 30199700-7; 30193200-0 30199600-6; </t>
    </r>
    <r>
      <rPr>
        <sz val="11"/>
        <color indexed="8"/>
        <rFont val="Arial"/>
        <family val="2"/>
      </rPr>
      <t>39263000-3; 22612000-3; 22800000-8 30192000-1 30197100-7 30197220-4 30197300-9 30199000-0 39260000-2 39292000-5 44424200-0 24911200-5, 30234300-1,
30234400-2, 30199500-5</t>
    </r>
  </si>
  <si>
    <t>31.12.2023</t>
  </si>
  <si>
    <t>30.04.2023</t>
  </si>
  <si>
    <t>Servicii de pază și protecție</t>
  </si>
  <si>
    <t>79713000-5</t>
  </si>
  <si>
    <t>procedura proprie</t>
  </si>
  <si>
    <t>01.12.2022</t>
  </si>
  <si>
    <t>09132100-4; 09134200-9</t>
  </si>
  <si>
    <t>20.01.05</t>
  </si>
  <si>
    <t>Mobilier birou</t>
  </si>
  <si>
    <r>
      <t xml:space="preserve">39100000-3
39100000-2
39130000-2 </t>
    </r>
    <r>
      <rPr>
        <sz val="10"/>
        <color indexed="17"/>
        <rFont val="Arial"/>
        <family val="2"/>
      </rPr>
      <t>39530000-6</t>
    </r>
    <r>
      <rPr>
        <sz val="10"/>
        <color indexed="8"/>
        <rFont val="Arial"/>
        <family val="2"/>
      </rPr>
      <t xml:space="preserve">; </t>
    </r>
    <r>
      <rPr>
        <sz val="10"/>
        <color indexed="17"/>
        <rFont val="Arial"/>
        <family val="2"/>
      </rPr>
      <t>39110000-6</t>
    </r>
    <r>
      <rPr>
        <sz val="10"/>
        <color indexed="8"/>
        <rFont val="Arial"/>
        <family val="2"/>
      </rPr>
      <t xml:space="preserve">; </t>
    </r>
    <r>
      <rPr>
        <sz val="10"/>
        <color indexed="17"/>
        <rFont val="Arial"/>
        <family val="2"/>
      </rPr>
      <t>39151000-5</t>
    </r>
  </si>
  <si>
    <t>acord cadru nr.3211/CN/07.06.2021-lot 1
 ONAC , licitatie deschisa</t>
  </si>
  <si>
    <t>30.03.2023</t>
  </si>
  <si>
    <t>Acord cadru nr.1691/CN/29.03.2022 ONAC
negociere fara publicare</t>
  </si>
  <si>
    <t>acord cadru
 ONAC</t>
  </si>
  <si>
    <t xml:space="preserve">Servicii de telefonie mobila incluzand trafic date mobile (voce si date)                                                                                                                                                                                                               </t>
  </si>
  <si>
    <t xml:space="preserve">64212000-5   </t>
  </si>
  <si>
    <t>01.10.2022</t>
  </si>
  <si>
    <t>15.12.2022</t>
  </si>
  <si>
    <t>Anexa privind achizitiile directe, la PAAP 2023</t>
  </si>
  <si>
    <t>Direcția care solicita achizitia</t>
  </si>
  <si>
    <t>20.01.08</t>
  </si>
  <si>
    <t>DAISAG</t>
  </si>
  <si>
    <t xml:space="preserve">lipsa referat </t>
  </si>
  <si>
    <t>lipsa referat</t>
  </si>
  <si>
    <t>offline contract subsecvent</t>
  </si>
  <si>
    <t>offline/contract subsecvent</t>
  </si>
  <si>
    <t>30.11.2023</t>
  </si>
  <si>
    <t>acord cadru nr.1691/CN/29.03.2022, ONAC</t>
  </si>
  <si>
    <t>Trimestrul anului bugetar la care se solicita  livrarea/prestarea produselor/serviciilor</t>
  </si>
  <si>
    <t>T1</t>
  </si>
  <si>
    <t>T2</t>
  </si>
  <si>
    <t>T3</t>
  </si>
  <si>
    <t>T4</t>
  </si>
  <si>
    <t>x</t>
  </si>
  <si>
    <t>ofline ctrct subsecvent</t>
  </si>
  <si>
    <t>30197642-8</t>
  </si>
  <si>
    <t>01.12.2023</t>
  </si>
  <si>
    <t>Licitatie deschisa ONAC</t>
  </si>
  <si>
    <t>Se va face consultarea pietii</t>
  </si>
  <si>
    <t>34100000-8</t>
  </si>
  <si>
    <t>Autovehicule</t>
  </si>
  <si>
    <t>acord cadru ONAC
licitatie deschisa</t>
  </si>
  <si>
    <t>offline
contract subsecvent</t>
  </si>
  <si>
    <t>Nr.
crt.</t>
  </si>
  <si>
    <t>Hartie A4 copiator 80 gr/mp si Hartie A3 copiator (PCS+RPL2021)</t>
  </si>
  <si>
    <t>in spiritul Ordinului nr.281/22.06.2016 emis de Presedintele ANAP</t>
  </si>
  <si>
    <t>23870 rpl2021</t>
  </si>
  <si>
    <t xml:space="preserve">PROGRAM ANUAL AL ACHIZITIILOR PUBLICE DE BUNURI, SERVICII SI LUCRARI, PENTRU ANUL 2023-Buget PCS+RPL2021
</t>
  </si>
  <si>
    <t>2521 pcs fara tva</t>
  </si>
  <si>
    <t>5886.33 rpl2021</t>
  </si>
  <si>
    <t>PROGRAM ANUAL AL ACHIZITIILOR PUBLICE  2023</t>
  </si>
  <si>
    <t>Proceduri achizitii publice   PAAP2023</t>
  </si>
  <si>
    <t>Combustibil (benzina si motorina) pentru autoturismele din parcul auto al INS(PCS+RPL2021)</t>
  </si>
  <si>
    <t>Lavinia SIMION</t>
  </si>
  <si>
    <r>
      <t xml:space="preserve">                                     Directia de achizitii, investitii si servicii administratie generala         
 </t>
    </r>
    <r>
      <rPr>
        <sz val="10"/>
        <rFont val="Times New Roman"/>
        <family val="1"/>
      </rPr>
      <t>Director
  Marius LUCAN-ARJOCA</t>
    </r>
    <r>
      <rPr>
        <b/>
        <sz val="10"/>
        <rFont val="Times New Roman"/>
        <family val="1"/>
      </rPr>
      <t xml:space="preserve">  </t>
    </r>
  </si>
  <si>
    <t xml:space="preserve">Nicuțor Lungu ILIE
Gabriel Alexandru
</t>
  </si>
  <si>
    <t>Gabriel Alexandru
Nicușor Lungu ILIE</t>
  </si>
  <si>
    <t>Gabriel ALEXANDRU
Nicușor Lungu ILIE</t>
  </si>
  <si>
    <t>adus la nivel contract</t>
  </si>
  <si>
    <t>30277.40 euro</t>
  </si>
  <si>
    <t>Acord cadru ONAC</t>
  </si>
  <si>
    <t>rpl 57715 cu tva</t>
  </si>
  <si>
    <r>
      <rPr>
        <b/>
        <sz val="10"/>
        <rFont val="Times New Roman"/>
        <family val="1"/>
      </rPr>
      <t xml:space="preserve">  Director  Direcția Buget și Contabilitate</t>
    </r>
    <r>
      <rPr>
        <sz val="10"/>
        <rFont val="Times New Roman"/>
        <family val="1"/>
      </rPr>
      <t xml:space="preserve">
Cristina GHEORGHIU</t>
    </r>
  </si>
  <si>
    <t>diminuat cf buget 75661/sfm/28.06.2023 (in loc de 44171 era introdus manual 44717)</t>
  </si>
  <si>
    <t xml:space="preserve">Nicusor Ilie Lungu
</t>
  </si>
  <si>
    <t>pcs</t>
  </si>
  <si>
    <t xml:space="preserve">PROGRAM ANUAL AL ACHIZITIILOR PUBLICE  2023 </t>
  </si>
  <si>
    <r>
      <rPr>
        <b/>
        <sz val="10"/>
        <rFont val="Times New Roman"/>
        <family val="1"/>
      </rPr>
      <t>SECRETAR GENERAL</t>
    </r>
    <r>
      <rPr>
        <sz val="10"/>
        <rFont val="Times New Roman"/>
        <family val="1"/>
      </rPr>
      <t xml:space="preserve">
Florinel Marian SGĂRDEA</t>
    </r>
  </si>
  <si>
    <r>
      <t xml:space="preserve">  </t>
    </r>
    <r>
      <rPr>
        <b/>
        <sz val="10"/>
        <rFont val="Times New Roman"/>
        <family val="1"/>
      </rPr>
      <t xml:space="preserve">  
             Sef Serviciu</t>
    </r>
    <r>
      <rPr>
        <sz val="10"/>
        <rFont val="Times New Roman"/>
        <family val="1"/>
      </rPr>
      <t xml:space="preserve">
            Daniela Anca DIMA
</t>
    </r>
    <r>
      <rPr>
        <b/>
        <sz val="10"/>
        <rFont val="Times New Roman"/>
        <family val="1"/>
      </rPr>
      <t xml:space="preserve">              Consilier Achizitii Publice</t>
    </r>
    <r>
      <rPr>
        <sz val="10"/>
        <rFont val="Times New Roman"/>
        <family val="1"/>
      </rPr>
      <t xml:space="preserve">
      Lavinia Elida SIMION
</t>
    </r>
  </si>
  <si>
    <t>31.10.2023</t>
  </si>
  <si>
    <t>Diverse rechizite si articole de birou (RPL2021)</t>
  </si>
  <si>
    <t>rev.9</t>
  </si>
  <si>
    <t>Foaie de Control Sgardea Florin actualizata azi 08.11.2023</t>
  </si>
  <si>
    <t>Nr. 16048/vBG/14.11.2023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</si>
</sst>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0"/>
    <numFmt numFmtId="187" formatCode="0.000"/>
    <numFmt numFmtId="188" formatCode="0.00000"/>
    <numFmt numFmtId="189" formatCode="#,##0.00;[Red]#,##0.00"/>
    <numFmt numFmtId="190" formatCode="#,##0;[Red]#,##0"/>
    <numFmt numFmtId="191" formatCode="#,##0.0;[Red]#,##0.0"/>
    <numFmt numFmtId="192" formatCode="#,##0.000"/>
    <numFmt numFmtId="193" formatCode="#,##0.0000"/>
    <numFmt numFmtId="194" formatCode="#,##0.0000\ [$lei-418]"/>
    <numFmt numFmtId="195" formatCode="[$-409]dddd\,\ mmmm\ d\,\ yyyy"/>
    <numFmt numFmtId="196" formatCode="d/m/yyyy;@"/>
    <numFmt numFmtId="197" formatCode="mmm\-yyyy"/>
    <numFmt numFmtId="198" formatCode="[$-409]h:mm:ss\ AM/PM"/>
    <numFmt numFmtId="199" formatCode="&quot;$&quot;#,##0.0000"/>
    <numFmt numFmtId="200" formatCode="&quot;$&quot;#,##0"/>
    <numFmt numFmtId="201" formatCode="#,##0.00000000"/>
    <numFmt numFmtId="202" formatCode="#,##0.000000000"/>
    <numFmt numFmtId="203" formatCode="[$-409]dddd\,\ mmmm\ dd\,\ yyyy"/>
    <numFmt numFmtId="204" formatCode="00000"/>
  </numFmts>
  <fonts count="7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17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1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wrapText="1" shrinkToFit="1"/>
    </xf>
    <xf numFmtId="0" fontId="0" fillId="0" borderId="10" xfId="0" applyFont="1" applyBorder="1" applyAlignment="1">
      <alignment wrapText="1" shrinkToFit="1"/>
    </xf>
    <xf numFmtId="1" fontId="0" fillId="0" borderId="10" xfId="0" applyNumberFormat="1" applyFont="1" applyBorder="1" applyAlignment="1">
      <alignment wrapText="1" shrinkToFit="1"/>
    </xf>
    <xf numFmtId="0" fontId="4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4" fontId="12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4" fontId="0" fillId="33" borderId="0" xfId="0" applyNumberFormat="1" applyFont="1" applyFill="1" applyAlignment="1">
      <alignment vertical="center"/>
    </xf>
    <xf numFmtId="4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6" fillId="33" borderId="0" xfId="0" applyNumberFormat="1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6" fillId="0" borderId="14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3" fontId="15" fillId="0" borderId="10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3" fontId="15" fillId="0" borderId="12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35" borderId="15" xfId="0" applyFont="1" applyFill="1" applyBorder="1" applyAlignment="1">
      <alignment/>
    </xf>
    <xf numFmtId="3" fontId="17" fillId="35" borderId="16" xfId="0" applyNumberFormat="1" applyFont="1" applyFill="1" applyBorder="1" applyAlignment="1">
      <alignment horizontal="left" vertical="center" wrapText="1"/>
    </xf>
    <xf numFmtId="4" fontId="19" fillId="35" borderId="17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 vertical="center"/>
    </xf>
    <xf numFmtId="43" fontId="0" fillId="0" borderId="0" xfId="42" applyFont="1" applyAlignment="1">
      <alignment/>
    </xf>
    <xf numFmtId="3" fontId="15" fillId="0" borderId="18" xfId="0" applyNumberFormat="1" applyFont="1" applyFill="1" applyBorder="1" applyAlignment="1">
      <alignment horizontal="left" vertical="center" wrapText="1"/>
    </xf>
    <xf numFmtId="0" fontId="66" fillId="35" borderId="10" xfId="0" applyFont="1" applyFill="1" applyBorder="1" applyAlignment="1">
      <alignment wrapText="1"/>
    </xf>
    <xf numFmtId="43" fontId="19" fillId="0" borderId="0" xfId="42" applyFont="1" applyAlignment="1">
      <alignment/>
    </xf>
    <xf numFmtId="179" fontId="0" fillId="0" borderId="0" xfId="0" applyNumberFormat="1" applyAlignment="1">
      <alignment/>
    </xf>
    <xf numFmtId="4" fontId="0" fillId="17" borderId="10" xfId="0" applyNumberForma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0" fillId="0" borderId="0" xfId="0" applyAlignment="1" quotePrefix="1">
      <alignment/>
    </xf>
    <xf numFmtId="0" fontId="6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right" vertical="center"/>
    </xf>
    <xf numFmtId="4" fontId="69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 wrapText="1"/>
    </xf>
    <xf numFmtId="0" fontId="68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0" fontId="7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19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68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19" borderId="11" xfId="0" applyNumberFormat="1" applyFont="1" applyFill="1" applyBorder="1" applyAlignment="1">
      <alignment horizontal="left" vertical="center" wrapText="1"/>
    </xf>
    <xf numFmtId="0" fontId="0" fillId="19" borderId="10" xfId="0" applyFont="1" applyFill="1" applyBorder="1" applyAlignment="1">
      <alignment vertical="center" wrapText="1"/>
    </xf>
    <xf numFmtId="0" fontId="68" fillId="19" borderId="13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1" fontId="0" fillId="37" borderId="10" xfId="0" applyNumberFormat="1" applyFont="1" applyFill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68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4" fontId="68" fillId="14" borderId="10" xfId="0" applyNumberFormat="1" applyFont="1" applyFill="1" applyBorder="1" applyAlignment="1">
      <alignment horizontal="right" vertical="center"/>
    </xf>
    <xf numFmtId="1" fontId="20" fillId="0" borderId="10" xfId="39" applyNumberFormat="1" applyFont="1" applyFill="1" applyBorder="1" applyAlignment="1">
      <alignment horizontal="center" vertical="center"/>
    </xf>
    <xf numFmtId="0" fontId="68" fillId="38" borderId="10" xfId="0" applyFont="1" applyFill="1" applyBorder="1" applyAlignment="1">
      <alignment vertical="center" wrapText="1"/>
    </xf>
    <xf numFmtId="1" fontId="72" fillId="33" borderId="10" xfId="0" applyNumberFormat="1" applyFont="1" applyFill="1" applyBorder="1" applyAlignment="1">
      <alignment horizontal="center" vertical="center"/>
    </xf>
    <xf numFmtId="4" fontId="72" fillId="19" borderId="10" xfId="0" applyNumberFormat="1" applyFont="1" applyFill="1" applyBorder="1" applyAlignment="1">
      <alignment vertical="center" wrapText="1"/>
    </xf>
    <xf numFmtId="4" fontId="72" fillId="33" borderId="10" xfId="0" applyNumberFormat="1" applyFont="1" applyFill="1" applyBorder="1" applyAlignment="1">
      <alignment horizontal="left" vertical="center"/>
    </xf>
    <xf numFmtId="4" fontId="72" fillId="33" borderId="10" xfId="0" applyNumberFormat="1" applyFont="1" applyFill="1" applyBorder="1" applyAlignment="1">
      <alignment horizontal="right" vertical="center"/>
    </xf>
    <xf numFmtId="4" fontId="72" fillId="33" borderId="10" xfId="0" applyNumberFormat="1" applyFont="1" applyFill="1" applyBorder="1" applyAlignment="1">
      <alignment horizontal="center" vertical="center" wrapText="1"/>
    </xf>
    <xf numFmtId="4" fontId="66" fillId="33" borderId="10" xfId="0" applyNumberFormat="1" applyFont="1" applyFill="1" applyBorder="1" applyAlignment="1">
      <alignment horizontal="center" vertical="center" wrapText="1"/>
    </xf>
    <xf numFmtId="0" fontId="72" fillId="13" borderId="10" xfId="0" applyNumberFormat="1" applyFont="1" applyFill="1" applyBorder="1" applyAlignment="1">
      <alignment vertical="center" wrapText="1"/>
    </xf>
    <xf numFmtId="4" fontId="72" fillId="19" borderId="11" xfId="0" applyNumberFormat="1" applyFont="1" applyFill="1" applyBorder="1" applyAlignment="1">
      <alignment vertical="center" wrapText="1"/>
    </xf>
    <xf numFmtId="4" fontId="72" fillId="33" borderId="14" xfId="0" applyNumberFormat="1" applyFont="1" applyFill="1" applyBorder="1" applyAlignment="1">
      <alignment horizontal="left" vertical="center"/>
    </xf>
    <xf numFmtId="49" fontId="72" fillId="0" borderId="10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right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vertical="center" wrapText="1"/>
    </xf>
    <xf numFmtId="0" fontId="68" fillId="0" borderId="10" xfId="0" applyNumberFormat="1" applyFont="1" applyFill="1" applyBorder="1" applyAlignment="1">
      <alignment vertical="center" wrapText="1"/>
    </xf>
    <xf numFmtId="0" fontId="72" fillId="33" borderId="10" xfId="0" applyNumberFormat="1" applyFont="1" applyFill="1" applyBorder="1" applyAlignment="1">
      <alignment vertical="center" wrapText="1"/>
    </xf>
    <xf numFmtId="4" fontId="72" fillId="0" borderId="10" xfId="0" applyNumberFormat="1" applyFont="1" applyFill="1" applyBorder="1" applyAlignment="1">
      <alignment vertical="center" wrapText="1"/>
    </xf>
    <xf numFmtId="1" fontId="72" fillId="0" borderId="10" xfId="0" applyNumberFormat="1" applyFont="1" applyFill="1" applyBorder="1" applyAlignment="1">
      <alignment horizontal="center" vertical="center" wrapText="1"/>
    </xf>
    <xf numFmtId="4" fontId="72" fillId="35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194" fontId="0" fillId="0" borderId="0" xfId="0" applyNumberFormat="1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66" fillId="33" borderId="10" xfId="0" applyNumberFormat="1" applyFont="1" applyFill="1" applyBorder="1" applyAlignment="1">
      <alignment wrapText="1"/>
    </xf>
    <xf numFmtId="0" fontId="6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4" fontId="24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" fontId="5" fillId="0" borderId="0" xfId="0" applyNumberFormat="1" applyFont="1" applyFill="1" applyAlignment="1">
      <alignment vertical="center" wrapText="1"/>
    </xf>
    <xf numFmtId="4" fontId="23" fillId="0" borderId="0" xfId="0" applyNumberFormat="1" applyFont="1" applyBorder="1" applyAlignment="1">
      <alignment horizontal="left" wrapText="1"/>
    </xf>
    <xf numFmtId="4" fontId="23" fillId="0" borderId="0" xfId="0" applyNumberFormat="1" applyFont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3" fillId="0" borderId="0" xfId="0" applyFont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3" fillId="33" borderId="0" xfId="0" applyFont="1" applyFill="1" applyAlignment="1">
      <alignment horizontal="center" vertical="center" wrapText="1"/>
    </xf>
    <xf numFmtId="4" fontId="23" fillId="0" borderId="0" xfId="0" applyNumberFormat="1" applyFont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horizontal="center" vertical="center"/>
    </xf>
    <xf numFmtId="4" fontId="5" fillId="0" borderId="0" xfId="0" applyNumberFormat="1" applyFont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8" fillId="33" borderId="11" xfId="0" applyNumberFormat="1" applyFont="1" applyFill="1" applyBorder="1" applyAlignment="1">
      <alignment horizontal="left" vertical="center" wrapText="1"/>
    </xf>
    <xf numFmtId="0" fontId="68" fillId="33" borderId="10" xfId="0" applyNumberFormat="1" applyFont="1" applyFill="1" applyBorder="1" applyAlignment="1">
      <alignment horizontal="center" vertical="center" wrapText="1"/>
    </xf>
    <xf numFmtId="1" fontId="68" fillId="33" borderId="10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right" vertical="center" wrapText="1"/>
    </xf>
    <xf numFmtId="0" fontId="68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wrapText="1"/>
    </xf>
    <xf numFmtId="4" fontId="72" fillId="13" borderId="10" xfId="0" applyNumberFormat="1" applyFont="1" applyFill="1" applyBorder="1" applyAlignment="1">
      <alignment horizontal="right" vertical="center" wrapText="1"/>
    </xf>
    <xf numFmtId="4" fontId="72" fillId="35" borderId="10" xfId="0" applyNumberFormat="1" applyFont="1" applyFill="1" applyBorder="1" applyAlignment="1">
      <alignment horizontal="right" vertical="center" wrapText="1"/>
    </xf>
    <xf numFmtId="0" fontId="7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4" fontId="69" fillId="35" borderId="10" xfId="0" applyNumberFormat="1" applyFont="1" applyFill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73" fillId="0" borderId="10" xfId="0" applyNumberFormat="1" applyFont="1" applyBorder="1" applyAlignment="1">
      <alignment horizontal="left" vertical="center"/>
    </xf>
    <xf numFmtId="4" fontId="69" fillId="0" borderId="10" xfId="0" applyNumberFormat="1" applyFont="1" applyFill="1" applyBorder="1" applyAlignment="1">
      <alignment vertical="center" wrapText="1"/>
    </xf>
    <xf numFmtId="4" fontId="69" fillId="10" borderId="10" xfId="0" applyNumberFormat="1" applyFont="1" applyFill="1" applyBorder="1" applyAlignment="1">
      <alignment vertical="center"/>
    </xf>
    <xf numFmtId="4" fontId="69" fillId="12" borderId="10" xfId="0" applyNumberFormat="1" applyFont="1" applyFill="1" applyBorder="1" applyAlignment="1">
      <alignment horizontal="right" vertical="center"/>
    </xf>
    <xf numFmtId="4" fontId="6" fillId="33" borderId="0" xfId="0" applyNumberFormat="1" applyFont="1" applyFill="1" applyAlignment="1">
      <alignment/>
    </xf>
    <xf numFmtId="192" fontId="72" fillId="0" borderId="10" xfId="0" applyNumberFormat="1" applyFont="1" applyFill="1" applyBorder="1" applyAlignment="1">
      <alignment horizontal="center" vertical="center" wrapText="1"/>
    </xf>
    <xf numFmtId="0" fontId="74" fillId="18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27" fillId="33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27" fillId="33" borderId="10" xfId="0" applyNumberFormat="1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1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27" fillId="39" borderId="10" xfId="0" applyFont="1" applyFill="1" applyBorder="1" applyAlignment="1">
      <alignment horizontal="center" vertical="center"/>
    </xf>
    <xf numFmtId="4" fontId="16" fillId="39" borderId="10" xfId="0" applyNumberFormat="1" applyFont="1" applyFill="1" applyBorder="1" applyAlignment="1">
      <alignment horizontal="right" vertical="center"/>
    </xf>
    <xf numFmtId="4" fontId="2" fillId="39" borderId="10" xfId="0" applyNumberFormat="1" applyFont="1" applyFill="1" applyBorder="1" applyAlignment="1">
      <alignment horizontal="right" vertical="center"/>
    </xf>
    <xf numFmtId="3" fontId="0" fillId="39" borderId="10" xfId="0" applyNumberFormat="1" applyFont="1" applyFill="1" applyBorder="1" applyAlignment="1">
      <alignment horizontal="center" vertical="center" wrapText="1"/>
    </xf>
    <xf numFmtId="3" fontId="0" fillId="39" borderId="10" xfId="0" applyNumberFormat="1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4" fontId="27" fillId="33" borderId="10" xfId="0" applyNumberFormat="1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horizontal="right" vertical="center"/>
    </xf>
    <xf numFmtId="4" fontId="27" fillId="33" borderId="10" xfId="0" applyNumberFormat="1" applyFont="1" applyFill="1" applyBorder="1" applyAlignment="1">
      <alignment horizontal="center" vertical="center" wrapText="1"/>
    </xf>
    <xf numFmtId="4" fontId="27" fillId="33" borderId="12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right" vertical="center"/>
    </xf>
    <xf numFmtId="3" fontId="27" fillId="0" borderId="12" xfId="0" applyNumberFormat="1" applyFont="1" applyFill="1" applyBorder="1" applyAlignment="1">
      <alignment horizontal="center" vertical="center" wrapText="1"/>
    </xf>
    <xf numFmtId="4" fontId="27" fillId="33" borderId="12" xfId="0" applyNumberFormat="1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vertical="center" wrapText="1"/>
    </xf>
    <xf numFmtId="4" fontId="16" fillId="0" borderId="12" xfId="0" applyNumberFormat="1" applyFont="1" applyFill="1" applyBorder="1" applyAlignment="1">
      <alignment horizontal="right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vertical="center" wrapText="1"/>
    </xf>
    <xf numFmtId="0" fontId="27" fillId="35" borderId="10" xfId="0" applyFont="1" applyFill="1" applyBorder="1" applyAlignment="1">
      <alignment vertical="center" wrapText="1"/>
    </xf>
    <xf numFmtId="4" fontId="27" fillId="40" borderId="10" xfId="0" applyNumberFormat="1" applyFont="1" applyFill="1" applyBorder="1" applyAlignment="1">
      <alignment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4" fontId="27" fillId="33" borderId="11" xfId="0" applyNumberFormat="1" applyFont="1" applyFill="1" applyBorder="1" applyAlignment="1">
      <alignment vertical="center" wrapText="1"/>
    </xf>
    <xf numFmtId="3" fontId="27" fillId="39" borderId="10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vertical="center" wrapText="1"/>
    </xf>
    <xf numFmtId="3" fontId="27" fillId="33" borderId="11" xfId="0" applyNumberFormat="1" applyFont="1" applyFill="1" applyBorder="1" applyAlignment="1">
      <alignment vertical="center" wrapText="1"/>
    </xf>
    <xf numFmtId="3" fontId="0" fillId="39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vertical="center" wrapText="1"/>
    </xf>
    <xf numFmtId="0" fontId="16" fillId="35" borderId="10" xfId="0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right" vertical="center" wrapText="1"/>
    </xf>
    <xf numFmtId="4" fontId="16" fillId="35" borderId="10" xfId="0" applyNumberFormat="1" applyFont="1" applyFill="1" applyBorder="1" applyAlignment="1">
      <alignment vertical="center" wrapText="1"/>
    </xf>
    <xf numFmtId="0" fontId="16" fillId="0" borderId="0" xfId="0" applyNumberFormat="1" applyFont="1" applyFill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0" fontId="27" fillId="0" borderId="0" xfId="0" applyFont="1" applyBorder="1" applyAlignment="1">
      <alignment/>
    </xf>
    <xf numFmtId="3" fontId="27" fillId="33" borderId="0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vertical="center" wrapText="1"/>
    </xf>
    <xf numFmtId="4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" fontId="27" fillId="0" borderId="0" xfId="0" applyNumberFormat="1" applyFont="1" applyBorder="1" applyAlignment="1">
      <alignment wrapText="1"/>
    </xf>
    <xf numFmtId="0" fontId="0" fillId="33" borderId="0" xfId="0" applyFont="1" applyFill="1" applyAlignment="1">
      <alignment/>
    </xf>
    <xf numFmtId="0" fontId="0" fillId="38" borderId="10" xfId="0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4" fontId="20" fillId="38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69" fillId="33" borderId="1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Alignment="1">
      <alignment/>
    </xf>
    <xf numFmtId="4" fontId="69" fillId="41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34" borderId="22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15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center"/>
    </xf>
    <xf numFmtId="0" fontId="16" fillId="0" borderId="21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left" vertical="center" wrapText="1"/>
    </xf>
    <xf numFmtId="0" fontId="16" fillId="35" borderId="20" xfId="0" applyFont="1" applyFill="1" applyBorder="1" applyAlignment="1">
      <alignment horizontal="left" vertical="center" wrapText="1"/>
    </xf>
    <xf numFmtId="0" fontId="16" fillId="35" borderId="14" xfId="0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vertical="top" wrapText="1"/>
    </xf>
    <xf numFmtId="3" fontId="27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5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59.421875" style="0" customWidth="1"/>
    <col min="3" max="3" width="20.28125" style="0" customWidth="1"/>
    <col min="4" max="4" width="25.140625" style="0" customWidth="1"/>
  </cols>
  <sheetData>
    <row r="1" ht="35.25" customHeight="1">
      <c r="B1" s="82" t="s">
        <v>189</v>
      </c>
    </row>
    <row r="2" spans="1:4" ht="30" customHeight="1">
      <c r="A2" s="72"/>
      <c r="B2" s="72"/>
      <c r="C2" s="365" t="s">
        <v>168</v>
      </c>
      <c r="D2" s="366"/>
    </row>
    <row r="3" spans="1:4" ht="12.75">
      <c r="A3" s="72" t="s">
        <v>61</v>
      </c>
      <c r="B3" s="72" t="s">
        <v>62</v>
      </c>
      <c r="C3" s="73" t="s">
        <v>63</v>
      </c>
      <c r="D3" s="74" t="s">
        <v>64</v>
      </c>
    </row>
    <row r="4" spans="1:4" ht="15.75" customHeight="1">
      <c r="A4" s="75">
        <v>1</v>
      </c>
      <c r="B4" s="76" t="s">
        <v>65</v>
      </c>
      <c r="C4" s="211">
        <f>+'20.01.01'!D5</f>
        <v>19327.73</v>
      </c>
      <c r="D4" s="211">
        <f>+'20.01.01'!E5</f>
        <v>22999.9987</v>
      </c>
    </row>
    <row r="5" spans="1:4" ht="15.75" customHeight="1">
      <c r="A5" s="75">
        <f>+A4+1</f>
        <v>2</v>
      </c>
      <c r="B5" s="77" t="s">
        <v>66</v>
      </c>
      <c r="C5" s="212"/>
      <c r="D5" s="213"/>
    </row>
    <row r="6" spans="1:4" ht="15.75" customHeight="1">
      <c r="A6" s="75">
        <f aca="true" t="shared" si="0" ref="A6:A29">+A5+1</f>
        <v>3</v>
      </c>
      <c r="B6" s="77" t="s">
        <v>67</v>
      </c>
      <c r="C6" s="211"/>
      <c r="D6" s="211"/>
    </row>
    <row r="7" spans="1:4" ht="15.75" customHeight="1">
      <c r="A7" s="75">
        <f t="shared" si="0"/>
        <v>4</v>
      </c>
      <c r="B7" s="77" t="s">
        <v>68</v>
      </c>
      <c r="C7" s="211"/>
      <c r="D7" s="211"/>
    </row>
    <row r="8" spans="1:4" ht="15.75" customHeight="1">
      <c r="A8" s="75">
        <f t="shared" si="0"/>
        <v>5</v>
      </c>
      <c r="B8" s="77" t="s">
        <v>69</v>
      </c>
      <c r="C8" s="211">
        <f>'20.01.05'!D8</f>
        <v>34317.48</v>
      </c>
      <c r="D8" s="211">
        <f>'20.01.05'!E8</f>
        <v>40837.8012</v>
      </c>
    </row>
    <row r="9" spans="1:4" ht="15.75" customHeight="1">
      <c r="A9" s="75">
        <f t="shared" si="0"/>
        <v>6</v>
      </c>
      <c r="B9" s="77" t="s">
        <v>70</v>
      </c>
      <c r="C9" s="211"/>
      <c r="D9" s="211"/>
    </row>
    <row r="10" spans="1:4" ht="15.75" customHeight="1">
      <c r="A10" s="75">
        <f t="shared" si="0"/>
        <v>7</v>
      </c>
      <c r="B10" s="77" t="s">
        <v>71</v>
      </c>
      <c r="C10" s="211">
        <f>'20.01.08'!D7</f>
        <v>7006.5</v>
      </c>
      <c r="D10" s="211">
        <f>C10*1.19</f>
        <v>8337.734999999999</v>
      </c>
    </row>
    <row r="11" spans="1:4" ht="15.75" customHeight="1">
      <c r="A11" s="75">
        <f t="shared" si="0"/>
        <v>8</v>
      </c>
      <c r="B11" s="77" t="s">
        <v>72</v>
      </c>
      <c r="C11" s="211">
        <f>+'20.01.09'!D9</f>
        <v>133128.37</v>
      </c>
      <c r="D11" s="211">
        <f>+'20.01.09'!E9</f>
        <v>158422.7603</v>
      </c>
    </row>
    <row r="12" spans="1:4" ht="15.75" customHeight="1">
      <c r="A12" s="75">
        <f t="shared" si="0"/>
        <v>9</v>
      </c>
      <c r="B12" s="89" t="s">
        <v>73</v>
      </c>
      <c r="C12" s="211">
        <f>+'20.01.30'!D9</f>
        <v>781412.89</v>
      </c>
      <c r="D12" s="211">
        <f>+'20.01.30'!E9</f>
        <v>929881.3391</v>
      </c>
    </row>
    <row r="13" spans="1:4" ht="15.75" customHeight="1">
      <c r="A13" s="75">
        <f t="shared" si="0"/>
        <v>10</v>
      </c>
      <c r="B13" s="77" t="s">
        <v>74</v>
      </c>
      <c r="C13" s="211">
        <f>+'20.02'!D9</f>
        <v>0</v>
      </c>
      <c r="D13" s="211">
        <f>+'20.02'!E9</f>
        <v>0</v>
      </c>
    </row>
    <row r="14" spans="1:4" ht="15.75" customHeight="1">
      <c r="A14" s="75">
        <f t="shared" si="0"/>
        <v>11</v>
      </c>
      <c r="B14" s="77" t="s">
        <v>75</v>
      </c>
      <c r="C14" s="211">
        <f>+'20.05.30'!D9</f>
        <v>0</v>
      </c>
      <c r="D14" s="211">
        <f>+'20.05.30'!E9</f>
        <v>0</v>
      </c>
    </row>
    <row r="15" spans="1:4" ht="15.75" customHeight="1">
      <c r="A15" s="75">
        <f t="shared" si="0"/>
        <v>12</v>
      </c>
      <c r="B15" s="77" t="s">
        <v>76</v>
      </c>
      <c r="C15" s="211">
        <f>+'20.06.01'!D9</f>
        <v>25000</v>
      </c>
      <c r="D15" s="211">
        <f>+'20.06.01'!E9</f>
        <v>29750</v>
      </c>
    </row>
    <row r="16" spans="1:4" ht="15.75" customHeight="1">
      <c r="A16" s="75">
        <f t="shared" si="0"/>
        <v>13</v>
      </c>
      <c r="B16" s="77" t="s">
        <v>77</v>
      </c>
      <c r="C16" s="211">
        <f>+'20.06.02'!D9</f>
        <v>275000</v>
      </c>
      <c r="D16" s="211">
        <f>+'20.06.02'!E9</f>
        <v>275000</v>
      </c>
    </row>
    <row r="17" spans="1:4" ht="15.75" customHeight="1">
      <c r="A17" s="75">
        <f t="shared" si="0"/>
        <v>14</v>
      </c>
      <c r="B17" s="77" t="s">
        <v>89</v>
      </c>
      <c r="C17" s="211"/>
      <c r="D17" s="211"/>
    </row>
    <row r="18" spans="1:4" ht="15.75" customHeight="1">
      <c r="A18" s="75">
        <f t="shared" si="0"/>
        <v>15</v>
      </c>
      <c r="B18" s="77" t="s">
        <v>78</v>
      </c>
      <c r="C18" s="211"/>
      <c r="D18" s="211"/>
    </row>
    <row r="19" spans="1:4" ht="15.75" customHeight="1">
      <c r="A19" s="75">
        <f t="shared" si="0"/>
        <v>16</v>
      </c>
      <c r="B19" s="77" t="s">
        <v>79</v>
      </c>
      <c r="C19" s="211"/>
      <c r="D19" s="211"/>
    </row>
    <row r="20" spans="1:4" ht="15.75" customHeight="1">
      <c r="A20" s="75">
        <f t="shared" si="0"/>
        <v>17</v>
      </c>
      <c r="B20" s="77" t="s">
        <v>80</v>
      </c>
      <c r="C20" s="211"/>
      <c r="D20" s="211"/>
    </row>
    <row r="21" spans="1:4" ht="15.75" customHeight="1">
      <c r="A21" s="75">
        <f t="shared" si="0"/>
        <v>18</v>
      </c>
      <c r="B21" s="77" t="s">
        <v>81</v>
      </c>
      <c r="C21" s="212"/>
      <c r="D21" s="213"/>
    </row>
    <row r="22" spans="1:6" ht="15.75" customHeight="1">
      <c r="A22" s="75">
        <f t="shared" si="0"/>
        <v>19</v>
      </c>
      <c r="B22" s="77" t="s">
        <v>95</v>
      </c>
      <c r="C22" s="212"/>
      <c r="D22" s="213"/>
      <c r="F22" s="95" t="s">
        <v>96</v>
      </c>
    </row>
    <row r="23" spans="1:4" ht="15.75" customHeight="1">
      <c r="A23" s="75">
        <f t="shared" si="0"/>
        <v>20</v>
      </c>
      <c r="B23" s="77" t="s">
        <v>82</v>
      </c>
      <c r="C23" s="212"/>
      <c r="D23" s="213"/>
    </row>
    <row r="24" spans="1:4" ht="15.75" customHeight="1">
      <c r="A24" s="75">
        <f t="shared" si="0"/>
        <v>21</v>
      </c>
      <c r="B24" s="77" t="s">
        <v>88</v>
      </c>
      <c r="C24" s="212"/>
      <c r="D24" s="213"/>
    </row>
    <row r="25" spans="1:4" ht="15.75" customHeight="1">
      <c r="A25" s="75">
        <f t="shared" si="0"/>
        <v>22</v>
      </c>
      <c r="B25" s="77" t="s">
        <v>82</v>
      </c>
      <c r="C25" s="211"/>
      <c r="D25" s="211"/>
    </row>
    <row r="26" spans="1:4" ht="15.75" customHeight="1">
      <c r="A26" s="75">
        <f t="shared" si="0"/>
        <v>23</v>
      </c>
      <c r="B26" s="77" t="s">
        <v>83</v>
      </c>
      <c r="C26" s="211"/>
      <c r="D26" s="211"/>
    </row>
    <row r="27" spans="1:4" ht="15.75" customHeight="1">
      <c r="A27" s="75">
        <f t="shared" si="0"/>
        <v>24</v>
      </c>
      <c r="B27" s="78" t="s">
        <v>84</v>
      </c>
      <c r="C27" s="214">
        <f>+'71.01.02'!D8</f>
        <v>152000</v>
      </c>
      <c r="D27" s="214">
        <f>+'71.01.02'!E8</f>
        <v>180880</v>
      </c>
    </row>
    <row r="28" spans="1:4" ht="15.75" customHeight="1">
      <c r="A28" s="75">
        <f t="shared" si="0"/>
        <v>25</v>
      </c>
      <c r="B28" s="78" t="s">
        <v>85</v>
      </c>
      <c r="C28" s="214"/>
      <c r="D28" s="214"/>
    </row>
    <row r="29" spans="1:4" ht="15.75" customHeight="1">
      <c r="A29" s="75">
        <f t="shared" si="0"/>
        <v>26</v>
      </c>
      <c r="B29" s="78" t="s">
        <v>86</v>
      </c>
      <c r="C29" s="214"/>
      <c r="D29" s="214"/>
    </row>
    <row r="30" spans="1:4" ht="15.75" customHeight="1" thickBot="1">
      <c r="A30" s="79"/>
      <c r="B30" s="80"/>
      <c r="C30" s="81"/>
      <c r="D30" s="81"/>
    </row>
    <row r="31" spans="1:4" ht="16.5" thickBot="1">
      <c r="A31" s="83"/>
      <c r="B31" s="84" t="s">
        <v>87</v>
      </c>
      <c r="C31" s="85">
        <f>SUM(C4:C30)</f>
        <v>1427192.97</v>
      </c>
      <c r="D31" s="85">
        <f>SUM(D4:D30)</f>
        <v>1646109.6343</v>
      </c>
    </row>
    <row r="32" ht="14.25">
      <c r="B32" s="88"/>
    </row>
    <row r="33" spans="2:4" ht="15">
      <c r="B33" s="88" t="s">
        <v>90</v>
      </c>
      <c r="C33" s="90">
        <f>+'PROGRAM-CONTRACTE'!D48</f>
        <v>1427192.9700000002</v>
      </c>
      <c r="D33" s="87">
        <f>+C33*1.19</f>
        <v>1698359.6343000003</v>
      </c>
    </row>
    <row r="34" spans="3:4" ht="12.75">
      <c r="C34" s="91">
        <f>+C31-C33</f>
        <v>0</v>
      </c>
      <c r="D34" s="17" t="s">
        <v>91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  <headerFooter>
    <oddHeader>&amp;L&amp;Z&amp;F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8.57421875" style="35" customWidth="1"/>
    <col min="2" max="2" width="24.8515625" style="35" customWidth="1"/>
    <col min="3" max="3" width="12.140625" style="35" customWidth="1"/>
    <col min="4" max="4" width="10.28125" style="35" customWidth="1"/>
    <col min="5" max="5" width="12.421875" style="35" customWidth="1"/>
    <col min="6" max="6" width="11.00390625" style="35" customWidth="1"/>
    <col min="7" max="7" width="11.57421875" style="35" customWidth="1"/>
    <col min="8" max="8" width="11.7109375" style="35" customWidth="1"/>
    <col min="9" max="9" width="13.7109375" style="35" customWidth="1"/>
    <col min="10" max="16384" width="9.140625" style="35" customWidth="1"/>
  </cols>
  <sheetData>
    <row r="2" spans="1:9" ht="12.75">
      <c r="A2" s="40"/>
      <c r="B2" s="40"/>
      <c r="C2" s="40"/>
      <c r="D2" s="40"/>
      <c r="E2" s="40"/>
      <c r="F2" s="40"/>
      <c r="G2" s="40"/>
      <c r="H2" s="40"/>
      <c r="I2" s="34"/>
    </row>
    <row r="3" spans="1:9" ht="15">
      <c r="A3" s="397" t="s">
        <v>183</v>
      </c>
      <c r="B3" s="397"/>
      <c r="C3" s="397"/>
      <c r="D3" s="397"/>
      <c r="E3" s="397"/>
      <c r="F3" s="397"/>
      <c r="G3" s="397"/>
      <c r="H3" s="397"/>
      <c r="I3" s="397"/>
    </row>
    <row r="4" spans="1:9" ht="12.75">
      <c r="A4" s="40"/>
      <c r="B4" s="40"/>
      <c r="C4" s="40"/>
      <c r="D4" s="40"/>
      <c r="E4" s="40"/>
      <c r="F4" s="40"/>
      <c r="G4" s="398"/>
      <c r="H4" s="398"/>
      <c r="I4" s="34"/>
    </row>
    <row r="5" spans="1:9" ht="98.25" customHeight="1">
      <c r="A5" s="41" t="s">
        <v>0</v>
      </c>
      <c r="B5" s="42" t="s">
        <v>30</v>
      </c>
      <c r="C5" s="27" t="s">
        <v>2</v>
      </c>
      <c r="D5" s="42" t="s">
        <v>31</v>
      </c>
      <c r="E5" s="43" t="s">
        <v>4</v>
      </c>
      <c r="F5" s="41" t="s">
        <v>15</v>
      </c>
      <c r="G5" s="41" t="s">
        <v>38</v>
      </c>
      <c r="H5" s="41" t="s">
        <v>39</v>
      </c>
      <c r="I5" s="43" t="s">
        <v>9</v>
      </c>
    </row>
    <row r="6" spans="1:9" ht="21.75" customHeight="1">
      <c r="A6" s="27" t="s">
        <v>52</v>
      </c>
      <c r="B6" s="28"/>
      <c r="C6" s="28"/>
      <c r="D6" s="29"/>
      <c r="E6" s="30"/>
      <c r="F6" s="31"/>
      <c r="G6" s="28"/>
      <c r="H6" s="28"/>
      <c r="I6" s="30"/>
    </row>
    <row r="7" spans="1:9" ht="69" customHeight="1">
      <c r="A7" s="44">
        <f>'20.05.30'!A8+1</f>
        <v>10</v>
      </c>
      <c r="B7" s="155" t="s">
        <v>107</v>
      </c>
      <c r="C7" s="45" t="s">
        <v>21</v>
      </c>
      <c r="D7" s="86">
        <v>25000</v>
      </c>
      <c r="E7" s="23">
        <f>D7*1.19</f>
        <v>29750</v>
      </c>
      <c r="F7" s="46" t="s">
        <v>60</v>
      </c>
      <c r="G7" s="45" t="s">
        <v>115</v>
      </c>
      <c r="H7" s="45" t="s">
        <v>117</v>
      </c>
      <c r="I7" s="47" t="s">
        <v>54</v>
      </c>
    </row>
    <row r="8" spans="1:9" ht="12.75">
      <c r="A8" s="28"/>
      <c r="B8" s="28"/>
      <c r="C8" s="28"/>
      <c r="D8" s="50"/>
      <c r="E8" s="37"/>
      <c r="F8" s="28"/>
      <c r="G8" s="28"/>
      <c r="H8" s="28"/>
      <c r="I8" s="30"/>
    </row>
    <row r="9" spans="1:9" ht="15" customHeight="1">
      <c r="A9" s="48"/>
      <c r="B9" s="399" t="s">
        <v>10</v>
      </c>
      <c r="C9" s="400"/>
      <c r="D9" s="38">
        <f>SUM(D7:D8)</f>
        <v>25000</v>
      </c>
      <c r="E9" s="49">
        <f>SUM(E7)</f>
        <v>29750</v>
      </c>
      <c r="F9" s="48"/>
      <c r="G9" s="48"/>
      <c r="H9" s="48"/>
      <c r="I9" s="21"/>
    </row>
    <row r="10" spans="1:9" ht="12.75">
      <c r="A10" s="40"/>
      <c r="B10" s="40"/>
      <c r="C10" s="40"/>
      <c r="D10" s="40"/>
      <c r="E10" s="40"/>
      <c r="F10" s="40"/>
      <c r="G10" s="40"/>
      <c r="H10" s="40"/>
      <c r="I10" s="34"/>
    </row>
    <row r="11" spans="1:9" ht="12.75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2.75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12.75">
      <c r="A13" s="34"/>
      <c r="B13" s="34"/>
      <c r="C13" s="34"/>
      <c r="D13" s="34"/>
      <c r="E13" s="34"/>
      <c r="F13" s="34"/>
      <c r="G13" s="34"/>
      <c r="H13" s="34"/>
      <c r="I13" s="34"/>
    </row>
  </sheetData>
  <sheetProtection/>
  <mergeCells count="3">
    <mergeCell ref="A3:I3"/>
    <mergeCell ref="G4:H4"/>
    <mergeCell ref="B9:C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I13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8.57421875" style="35" customWidth="1"/>
    <col min="2" max="2" width="24.8515625" style="35" customWidth="1"/>
    <col min="3" max="3" width="12.140625" style="35" customWidth="1"/>
    <col min="4" max="4" width="10.28125" style="35" customWidth="1"/>
    <col min="5" max="5" width="12.421875" style="35" customWidth="1"/>
    <col min="6" max="6" width="13.140625" style="35" customWidth="1"/>
    <col min="7" max="7" width="11.57421875" style="35" customWidth="1"/>
    <col min="8" max="8" width="11.7109375" style="35" customWidth="1"/>
    <col min="9" max="9" width="13.7109375" style="35" customWidth="1"/>
    <col min="10" max="16384" width="9.140625" style="35" customWidth="1"/>
  </cols>
  <sheetData>
    <row r="2" spans="1:9" ht="12.75">
      <c r="A2" s="40"/>
      <c r="B2" s="40"/>
      <c r="C2" s="40"/>
      <c r="D2" s="40"/>
      <c r="E2" s="40"/>
      <c r="F2" s="40"/>
      <c r="G2" s="40"/>
      <c r="H2" s="40"/>
      <c r="I2" s="34"/>
    </row>
    <row r="3" spans="1:9" ht="15">
      <c r="A3" s="397" t="s">
        <v>183</v>
      </c>
      <c r="B3" s="397"/>
      <c r="C3" s="397"/>
      <c r="D3" s="397"/>
      <c r="E3" s="397"/>
      <c r="F3" s="397"/>
      <c r="G3" s="397"/>
      <c r="H3" s="397"/>
      <c r="I3" s="397"/>
    </row>
    <row r="4" spans="1:9" ht="12.75">
      <c r="A4" s="40"/>
      <c r="B4" s="40"/>
      <c r="C4" s="40"/>
      <c r="D4" s="40"/>
      <c r="E4" s="40"/>
      <c r="F4" s="40"/>
      <c r="G4" s="398"/>
      <c r="H4" s="398"/>
      <c r="I4" s="34"/>
    </row>
    <row r="5" spans="1:9" ht="98.25" customHeight="1">
      <c r="A5" s="41" t="s">
        <v>0</v>
      </c>
      <c r="B5" s="42" t="s">
        <v>30</v>
      </c>
      <c r="C5" s="27" t="s">
        <v>2</v>
      </c>
      <c r="D5" s="42" t="s">
        <v>31</v>
      </c>
      <c r="E5" s="43" t="s">
        <v>4</v>
      </c>
      <c r="F5" s="41" t="s">
        <v>15</v>
      </c>
      <c r="G5" s="41" t="s">
        <v>38</v>
      </c>
      <c r="H5" s="41" t="s">
        <v>39</v>
      </c>
      <c r="I5" s="43" t="s">
        <v>9</v>
      </c>
    </row>
    <row r="6" spans="1:9" ht="21.75" customHeight="1">
      <c r="A6" s="27" t="s">
        <v>20</v>
      </c>
      <c r="B6" s="28"/>
      <c r="C6" s="28"/>
      <c r="D6" s="29"/>
      <c r="E6" s="30"/>
      <c r="F6" s="31"/>
      <c r="G6" s="28"/>
      <c r="H6" s="28"/>
      <c r="I6" s="30"/>
    </row>
    <row r="7" spans="1:9" ht="69" customHeight="1">
      <c r="A7" s="171">
        <f>'20.06.01'!A7+1</f>
        <v>11</v>
      </c>
      <c r="B7" s="155" t="s">
        <v>50</v>
      </c>
      <c r="C7" s="45" t="s">
        <v>21</v>
      </c>
      <c r="D7" s="268">
        <v>275000</v>
      </c>
      <c r="E7" s="268">
        <f>D7</f>
        <v>275000</v>
      </c>
      <c r="F7" s="46" t="s">
        <v>60</v>
      </c>
      <c r="G7" s="45" t="s">
        <v>115</v>
      </c>
      <c r="H7" s="45" t="s">
        <v>117</v>
      </c>
      <c r="I7" s="47" t="s">
        <v>54</v>
      </c>
    </row>
    <row r="8" spans="1:9" ht="12.75">
      <c r="A8" s="28"/>
      <c r="B8" s="28"/>
      <c r="C8" s="28"/>
      <c r="D8" s="50"/>
      <c r="E8" s="37"/>
      <c r="F8" s="28"/>
      <c r="G8" s="28"/>
      <c r="H8" s="28"/>
      <c r="I8" s="30"/>
    </row>
    <row r="9" spans="1:9" ht="15" customHeight="1">
      <c r="A9" s="48"/>
      <c r="B9" s="399" t="s">
        <v>10</v>
      </c>
      <c r="C9" s="400"/>
      <c r="D9" s="38">
        <f>SUM(D7:D8)</f>
        <v>275000</v>
      </c>
      <c r="E9" s="38">
        <f>SUM(E7:E8)</f>
        <v>275000</v>
      </c>
      <c r="F9" s="48"/>
      <c r="G9" s="48"/>
      <c r="H9" s="48"/>
      <c r="I9" s="21"/>
    </row>
    <row r="10" spans="1:9" ht="12.75">
      <c r="A10" s="40"/>
      <c r="B10" s="40"/>
      <c r="C10" s="40"/>
      <c r="D10" s="40"/>
      <c r="E10" s="40"/>
      <c r="F10" s="40"/>
      <c r="G10" s="40"/>
      <c r="H10" s="40"/>
      <c r="I10" s="34"/>
    </row>
    <row r="11" spans="1:9" ht="12.75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2.75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12.75">
      <c r="A13" s="34"/>
      <c r="B13" s="34"/>
      <c r="C13" s="34"/>
      <c r="D13" s="34"/>
      <c r="E13" s="34"/>
      <c r="F13" s="34"/>
      <c r="G13" s="34"/>
      <c r="H13" s="34"/>
      <c r="I13" s="34"/>
    </row>
  </sheetData>
  <sheetProtection/>
  <mergeCells count="3">
    <mergeCell ref="B9:C9"/>
    <mergeCell ref="G4:H4"/>
    <mergeCell ref="A3:I3"/>
  </mergeCells>
  <printOptions/>
  <pageMargins left="0" right="0" top="0.25" bottom="0.25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8.8515625" style="157" customWidth="1"/>
    <col min="2" max="2" width="29.00390625" style="157" customWidth="1"/>
    <col min="3" max="3" width="16.00390625" style="157" customWidth="1"/>
    <col min="4" max="4" width="17.00390625" style="157" customWidth="1"/>
    <col min="5" max="5" width="13.421875" style="157" customWidth="1"/>
    <col min="6" max="6" width="12.28125" style="157" customWidth="1"/>
    <col min="7" max="7" width="11.57421875" style="157" customWidth="1"/>
    <col min="8" max="8" width="12.28125" style="157" customWidth="1"/>
    <col min="9" max="9" width="19.00390625" style="157" customWidth="1"/>
    <col min="10" max="10" width="21.421875" style="157" customWidth="1"/>
    <col min="11" max="12" width="14.57421875" style="157" customWidth="1"/>
    <col min="13" max="13" width="15.140625" style="157" customWidth="1"/>
    <col min="14" max="14" width="10.7109375" style="157" bestFit="1" customWidth="1"/>
    <col min="15" max="16384" width="9.140625" style="157" customWidth="1"/>
  </cols>
  <sheetData>
    <row r="1" spans="1:9" ht="12.75">
      <c r="A1" s="20"/>
      <c r="B1" s="20"/>
      <c r="C1" s="20"/>
      <c r="D1" s="20"/>
      <c r="E1" s="20"/>
      <c r="F1" s="20"/>
      <c r="G1" s="20"/>
      <c r="H1" s="20"/>
      <c r="I1" s="20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15" customHeight="1">
      <c r="A3" s="403" t="s">
        <v>114</v>
      </c>
      <c r="B3" s="403"/>
      <c r="C3" s="403"/>
      <c r="D3" s="403"/>
      <c r="E3" s="403"/>
      <c r="F3" s="403"/>
      <c r="G3" s="403"/>
      <c r="H3" s="403"/>
      <c r="I3" s="403"/>
    </row>
    <row r="4" spans="1:9" ht="18" customHeight="1">
      <c r="A4" s="20"/>
      <c r="B4" s="20"/>
      <c r="C4" s="20"/>
      <c r="D4" s="20"/>
      <c r="E4" s="20"/>
      <c r="F4" s="20"/>
      <c r="G4" s="407"/>
      <c r="H4" s="407"/>
      <c r="I4" s="20"/>
    </row>
    <row r="5" spans="1:9" s="115" customFormat="1" ht="97.5" customHeight="1">
      <c r="A5" s="158" t="s">
        <v>0</v>
      </c>
      <c r="B5" s="159" t="s">
        <v>30</v>
      </c>
      <c r="C5" s="158" t="s">
        <v>2</v>
      </c>
      <c r="D5" s="159" t="s">
        <v>34</v>
      </c>
      <c r="E5" s="158" t="s">
        <v>4</v>
      </c>
      <c r="F5" s="158" t="s">
        <v>15</v>
      </c>
      <c r="G5" s="158" t="s">
        <v>38</v>
      </c>
      <c r="H5" s="158" t="s">
        <v>39</v>
      </c>
      <c r="I5" s="158" t="s">
        <v>28</v>
      </c>
    </row>
    <row r="6" spans="1:13" ht="22.5" customHeight="1">
      <c r="A6" s="160" t="s">
        <v>19</v>
      </c>
      <c r="B6" s="161"/>
      <c r="C6" s="133"/>
      <c r="D6" s="136"/>
      <c r="E6" s="133"/>
      <c r="F6" s="133"/>
      <c r="G6" s="133"/>
      <c r="H6" s="133"/>
      <c r="I6" s="133"/>
      <c r="L6" s="115"/>
      <c r="M6" s="115"/>
    </row>
    <row r="7" spans="1:13" ht="69" customHeight="1">
      <c r="A7" s="262">
        <f>'20.06.02'!A7+1</f>
        <v>12</v>
      </c>
      <c r="B7" s="189" t="s">
        <v>157</v>
      </c>
      <c r="C7" s="261" t="s">
        <v>156</v>
      </c>
      <c r="D7" s="260">
        <v>152000</v>
      </c>
      <c r="E7" s="259">
        <f>D7*1.19</f>
        <v>180880</v>
      </c>
      <c r="F7" s="258" t="s">
        <v>158</v>
      </c>
      <c r="G7" s="93" t="s">
        <v>115</v>
      </c>
      <c r="H7" s="93" t="s">
        <v>118</v>
      </c>
      <c r="I7" s="257" t="s">
        <v>181</v>
      </c>
      <c r="J7" s="157" t="s">
        <v>175</v>
      </c>
      <c r="K7" s="157" t="s">
        <v>176</v>
      </c>
      <c r="L7" s="115"/>
      <c r="M7" s="115"/>
    </row>
    <row r="8" spans="1:9" ht="12.75">
      <c r="A8" s="162"/>
      <c r="B8" s="395" t="s">
        <v>10</v>
      </c>
      <c r="C8" s="396"/>
      <c r="D8" s="164">
        <f>SUM(D7:D7)</f>
        <v>152000</v>
      </c>
      <c r="E8" s="164">
        <f>SUM(E7:E7)</f>
        <v>180880</v>
      </c>
      <c r="F8" s="165"/>
      <c r="G8" s="166"/>
      <c r="H8" s="166"/>
      <c r="I8" s="133"/>
    </row>
    <row r="9" spans="1:9" ht="12.75">
      <c r="A9" s="100"/>
      <c r="B9" s="100"/>
      <c r="C9" s="100"/>
      <c r="D9" s="100"/>
      <c r="E9" s="100"/>
      <c r="F9" s="100"/>
      <c r="G9" s="100"/>
      <c r="H9" s="100"/>
      <c r="I9" s="100"/>
    </row>
    <row r="10" spans="1:9" ht="12.75">
      <c r="A10" s="100"/>
      <c r="B10" s="100"/>
      <c r="C10" s="100"/>
      <c r="D10" s="100"/>
      <c r="E10" s="100"/>
      <c r="F10" s="100"/>
      <c r="G10" s="151"/>
      <c r="H10" s="100"/>
      <c r="I10" s="100"/>
    </row>
    <row r="11" spans="1:9" ht="12.75">
      <c r="A11" s="100"/>
      <c r="B11" s="100"/>
      <c r="C11" s="100"/>
      <c r="D11" s="100"/>
      <c r="E11" s="100"/>
      <c r="F11" s="100"/>
      <c r="G11" s="100"/>
      <c r="H11" s="100"/>
      <c r="I11" s="100"/>
    </row>
    <row r="12" spans="1:9" ht="12.75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ht="12.75">
      <c r="A13" s="156"/>
      <c r="B13" s="156"/>
      <c r="C13" s="156"/>
      <c r="D13" s="156"/>
      <c r="E13" s="156"/>
      <c r="F13" s="156"/>
      <c r="G13" s="156"/>
      <c r="H13" s="156"/>
      <c r="I13" s="156"/>
    </row>
  </sheetData>
  <sheetProtection/>
  <mergeCells count="3">
    <mergeCell ref="B8:C8"/>
    <mergeCell ref="G4:H4"/>
    <mergeCell ref="A3:I3"/>
  </mergeCells>
  <printOptions/>
  <pageMargins left="0" right="0" top="0.25" bottom="0.25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9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" width="8.28125" style="35" customWidth="1"/>
    <col min="2" max="2" width="26.00390625" style="35" customWidth="1"/>
    <col min="3" max="3" width="16.8515625" style="35" customWidth="1"/>
    <col min="4" max="4" width="15.28125" style="35" customWidth="1"/>
    <col min="5" max="5" width="15.7109375" style="35" customWidth="1"/>
    <col min="6" max="6" width="12.8515625" style="35" customWidth="1"/>
    <col min="7" max="7" width="15.28125" style="35" customWidth="1"/>
    <col min="8" max="8" width="14.00390625" style="35" customWidth="1"/>
    <col min="9" max="9" width="14.140625" style="35" customWidth="1"/>
    <col min="10" max="16384" width="9.140625" style="35" customWidth="1"/>
  </cols>
  <sheetData>
    <row r="3" spans="1:9" ht="15">
      <c r="A3" s="397" t="s">
        <v>114</v>
      </c>
      <c r="B3" s="397"/>
      <c r="C3" s="397"/>
      <c r="D3" s="397"/>
      <c r="E3" s="397"/>
      <c r="F3" s="397"/>
      <c r="G3" s="397"/>
      <c r="H3" s="397"/>
      <c r="I3" s="397"/>
    </row>
    <row r="4" spans="1:9" ht="12.75">
      <c r="A4" s="40"/>
      <c r="B4" s="40"/>
      <c r="C4" s="40"/>
      <c r="D4" s="40"/>
      <c r="E4" s="40"/>
      <c r="F4" s="40"/>
      <c r="G4" s="398"/>
      <c r="H4" s="398"/>
      <c r="I4" s="34"/>
    </row>
    <row r="5" spans="1:9" ht="63.75">
      <c r="A5" s="41" t="s">
        <v>0</v>
      </c>
      <c r="B5" s="42" t="s">
        <v>30</v>
      </c>
      <c r="C5" s="27" t="s">
        <v>2</v>
      </c>
      <c r="D5" s="42" t="s">
        <v>31</v>
      </c>
      <c r="E5" s="43" t="s">
        <v>4</v>
      </c>
      <c r="F5" s="41" t="s">
        <v>15</v>
      </c>
      <c r="G5" s="41" t="s">
        <v>38</v>
      </c>
      <c r="H5" s="41" t="s">
        <v>39</v>
      </c>
      <c r="I5" s="43" t="s">
        <v>9</v>
      </c>
    </row>
    <row r="6" spans="1:9" ht="12.75">
      <c r="A6" s="27" t="s">
        <v>97</v>
      </c>
      <c r="B6" s="28"/>
      <c r="C6" s="28"/>
      <c r="D6" s="29"/>
      <c r="E6" s="30"/>
      <c r="F6" s="31"/>
      <c r="G6" s="28"/>
      <c r="H6" s="28"/>
      <c r="I6" s="30"/>
    </row>
    <row r="7" spans="1:9" ht="42.75" customHeight="1">
      <c r="A7" s="44" t="e">
        <f>'71.01.02'!#REF!+1</f>
        <v>#REF!</v>
      </c>
      <c r="B7" s="167" t="s">
        <v>51</v>
      </c>
      <c r="C7" s="70" t="s">
        <v>98</v>
      </c>
      <c r="D7" s="86">
        <v>0</v>
      </c>
      <c r="E7" s="23">
        <f>D7*1.19</f>
        <v>0</v>
      </c>
      <c r="F7" s="46"/>
      <c r="G7" s="45"/>
      <c r="H7" s="45"/>
      <c r="I7" s="47" t="s">
        <v>139</v>
      </c>
    </row>
    <row r="8" spans="1:10" ht="46.5" customHeight="1">
      <c r="A8" s="44" t="e">
        <f>A7+1</f>
        <v>#REF!</v>
      </c>
      <c r="B8" s="168" t="s">
        <v>103</v>
      </c>
      <c r="C8" s="169" t="s">
        <v>49</v>
      </c>
      <c r="D8" s="92">
        <v>0</v>
      </c>
      <c r="E8" s="23">
        <f>D8*1.19</f>
        <v>0</v>
      </c>
      <c r="F8" s="163"/>
      <c r="G8" s="45"/>
      <c r="H8" s="45"/>
      <c r="I8" s="133" t="s">
        <v>139</v>
      </c>
      <c r="J8" s="170"/>
    </row>
    <row r="9" spans="1:9" ht="12.75">
      <c r="A9" s="48"/>
      <c r="B9" s="399" t="s">
        <v>10</v>
      </c>
      <c r="C9" s="400"/>
      <c r="D9" s="38">
        <f>SUM(D7:D8)</f>
        <v>0</v>
      </c>
      <c r="E9" s="38">
        <f>SUM(E7:E8)</f>
        <v>0</v>
      </c>
      <c r="F9" s="48"/>
      <c r="G9" s="48"/>
      <c r="H9" s="48"/>
      <c r="I9" s="21"/>
    </row>
  </sheetData>
  <sheetProtection/>
  <mergeCells count="3">
    <mergeCell ref="A3:I3"/>
    <mergeCell ref="G4:H4"/>
    <mergeCell ref="B9:C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33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21.8515625" style="0" customWidth="1"/>
    <col min="4" max="4" width="9.8515625" style="0" customWidth="1"/>
    <col min="8" max="8" width="13.28125" style="0" customWidth="1"/>
    <col min="9" max="9" width="13.00390625" style="0" customWidth="1"/>
    <col min="10" max="10" width="14.28125" style="0" customWidth="1"/>
    <col min="11" max="11" width="11.421875" style="0" customWidth="1"/>
  </cols>
  <sheetData>
    <row r="3" ht="12.75">
      <c r="C3" s="1" t="s">
        <v>13</v>
      </c>
    </row>
    <row r="4" ht="12.75">
      <c r="K4" t="s">
        <v>14</v>
      </c>
    </row>
    <row r="5" spans="1:11" ht="38.25">
      <c r="A5" s="3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3</v>
      </c>
      <c r="G5" s="3" t="s">
        <v>4</v>
      </c>
      <c r="H5" s="16" t="s">
        <v>15</v>
      </c>
      <c r="I5" s="3" t="s">
        <v>7</v>
      </c>
      <c r="J5" s="3" t="s">
        <v>8</v>
      </c>
      <c r="K5" s="3" t="s">
        <v>9</v>
      </c>
    </row>
    <row r="6" spans="1:11" ht="12.75">
      <c r="A6" s="14">
        <v>56.02</v>
      </c>
      <c r="B6" s="2" t="s">
        <v>16</v>
      </c>
      <c r="C6" s="2"/>
      <c r="D6" s="408" t="s">
        <v>5</v>
      </c>
      <c r="E6" s="408"/>
      <c r="F6" s="408" t="s">
        <v>6</v>
      </c>
      <c r="G6" s="408"/>
      <c r="H6" s="15"/>
      <c r="I6" s="2"/>
      <c r="J6" s="2"/>
      <c r="K6" s="2"/>
    </row>
    <row r="7" spans="1:11" ht="12.75">
      <c r="A7" s="2"/>
      <c r="B7" s="10"/>
      <c r="C7" s="11"/>
      <c r="D7" s="12"/>
      <c r="E7" s="7"/>
      <c r="F7" s="6"/>
      <c r="G7" s="7"/>
      <c r="H7" s="7"/>
      <c r="I7" s="6"/>
      <c r="J7" s="6"/>
      <c r="K7" s="6"/>
    </row>
    <row r="8" spans="1:11" ht="12.75">
      <c r="A8" s="2"/>
      <c r="B8" s="13"/>
      <c r="C8" s="2"/>
      <c r="D8" s="6"/>
      <c r="E8" s="6"/>
      <c r="F8" s="6"/>
      <c r="G8" s="7"/>
      <c r="H8" s="7"/>
      <c r="I8" s="2"/>
      <c r="J8" s="2"/>
      <c r="K8" s="2"/>
    </row>
    <row r="9" spans="1:11" ht="14.25">
      <c r="A9" s="2"/>
      <c r="B9" s="8"/>
      <c r="C9" s="9"/>
      <c r="D9" s="9"/>
      <c r="E9" s="9"/>
      <c r="F9" s="9"/>
      <c r="G9" s="7"/>
      <c r="H9" s="7"/>
      <c r="I9" s="2"/>
      <c r="J9" s="2"/>
      <c r="K9" s="2"/>
    </row>
    <row r="10" spans="1:11" ht="12.75">
      <c r="A10" s="2"/>
      <c r="B10" s="2"/>
      <c r="C10" s="2"/>
      <c r="D10" s="6"/>
      <c r="E10" s="6"/>
      <c r="F10" s="6"/>
      <c r="G10" s="6"/>
      <c r="H10" s="6"/>
      <c r="I10" s="2"/>
      <c r="J10" s="2"/>
      <c r="K10" s="2"/>
    </row>
    <row r="11" spans="1:11" ht="12.75">
      <c r="A11" s="2"/>
      <c r="B11" s="2"/>
      <c r="C11" s="2"/>
      <c r="D11" s="6"/>
      <c r="E11" s="6"/>
      <c r="F11" s="6"/>
      <c r="G11" s="6"/>
      <c r="H11" s="6"/>
      <c r="I11" s="2"/>
      <c r="J11" s="2"/>
      <c r="K11" s="2"/>
    </row>
    <row r="12" spans="1:11" ht="12.75">
      <c r="A12" s="2"/>
      <c r="B12" s="2"/>
      <c r="C12" s="2"/>
      <c r="D12" s="6"/>
      <c r="E12" s="6"/>
      <c r="F12" s="6"/>
      <c r="G12" s="6"/>
      <c r="H12" s="6"/>
      <c r="I12" s="2"/>
      <c r="J12" s="2"/>
      <c r="K12" s="2"/>
    </row>
    <row r="13" spans="1:11" ht="12.75">
      <c r="A13" s="2"/>
      <c r="B13" s="2"/>
      <c r="C13" s="2"/>
      <c r="D13" s="6"/>
      <c r="E13" s="6"/>
      <c r="F13" s="6"/>
      <c r="G13" s="6"/>
      <c r="H13" s="6"/>
      <c r="I13" s="2"/>
      <c r="J13" s="2"/>
      <c r="K13" s="2"/>
    </row>
    <row r="14" spans="1:11" ht="12.75">
      <c r="A14" s="2"/>
      <c r="B14" s="2"/>
      <c r="C14" s="2"/>
      <c r="D14" s="6"/>
      <c r="E14" s="6"/>
      <c r="F14" s="6"/>
      <c r="G14" s="6"/>
      <c r="H14" s="6"/>
      <c r="I14" s="2"/>
      <c r="J14" s="2"/>
      <c r="K14" s="2"/>
    </row>
    <row r="15" spans="1:11" ht="12.75">
      <c r="A15" s="2"/>
      <c r="B15" s="2"/>
      <c r="C15" s="2"/>
      <c r="D15" s="6"/>
      <c r="E15" s="6"/>
      <c r="F15" s="6"/>
      <c r="G15" s="6"/>
      <c r="H15" s="6"/>
      <c r="I15" s="2"/>
      <c r="J15" s="2"/>
      <c r="K15" s="2"/>
    </row>
    <row r="16" spans="1:11" ht="12.75">
      <c r="A16" s="2"/>
      <c r="B16" s="2"/>
      <c r="C16" s="2"/>
      <c r="D16" s="6"/>
      <c r="E16" s="6"/>
      <c r="F16" s="6"/>
      <c r="G16" s="6"/>
      <c r="H16" s="6"/>
      <c r="I16" s="2"/>
      <c r="J16" s="2"/>
      <c r="K16" s="2"/>
    </row>
    <row r="17" spans="1:11" ht="12.75">
      <c r="A17" s="2"/>
      <c r="B17" s="2"/>
      <c r="C17" s="2"/>
      <c r="D17" s="6"/>
      <c r="E17" s="6"/>
      <c r="F17" s="6"/>
      <c r="G17" s="6"/>
      <c r="H17" s="6"/>
      <c r="I17" s="2"/>
      <c r="J17" s="2"/>
      <c r="K17" s="2"/>
    </row>
    <row r="18" spans="1:11" ht="12.75">
      <c r="A18" s="2"/>
      <c r="B18" s="2"/>
      <c r="C18" s="2"/>
      <c r="D18" s="6"/>
      <c r="E18" s="6"/>
      <c r="F18" s="6"/>
      <c r="G18" s="6"/>
      <c r="H18" s="6"/>
      <c r="I18" s="2"/>
      <c r="J18" s="2"/>
      <c r="K18" s="2"/>
    </row>
    <row r="19" spans="1:11" ht="12.75">
      <c r="A19" s="2"/>
      <c r="B19" s="2"/>
      <c r="C19" s="2"/>
      <c r="D19" s="6"/>
      <c r="E19" s="6"/>
      <c r="F19" s="6"/>
      <c r="G19" s="6"/>
      <c r="H19" s="6"/>
      <c r="I19" s="2"/>
      <c r="J19" s="2"/>
      <c r="K19" s="2"/>
    </row>
    <row r="20" spans="1:11" ht="12.75">
      <c r="A20" s="2"/>
      <c r="B20" s="2"/>
      <c r="C20" s="2"/>
      <c r="D20" s="6"/>
      <c r="E20" s="6"/>
      <c r="F20" s="6"/>
      <c r="G20" s="6"/>
      <c r="H20" s="6"/>
      <c r="I20" s="2"/>
      <c r="J20" s="2"/>
      <c r="K20" s="2"/>
    </row>
    <row r="21" spans="1:11" ht="12.75">
      <c r="A21" s="2"/>
      <c r="B21" s="2"/>
      <c r="C21" s="2"/>
      <c r="D21" s="6"/>
      <c r="E21" s="6"/>
      <c r="F21" s="6"/>
      <c r="G21" s="6"/>
      <c r="H21" s="6"/>
      <c r="I21" s="2"/>
      <c r="J21" s="2"/>
      <c r="K21" s="2"/>
    </row>
    <row r="22" spans="1:11" ht="12.75">
      <c r="A22" s="2"/>
      <c r="B22" s="2"/>
      <c r="C22" s="2"/>
      <c r="D22" s="6"/>
      <c r="E22" s="6"/>
      <c r="F22" s="6"/>
      <c r="G22" s="6"/>
      <c r="H22" s="6"/>
      <c r="I22" s="2"/>
      <c r="J22" s="2"/>
      <c r="K22" s="2"/>
    </row>
    <row r="23" spans="1:11" ht="12.75">
      <c r="A23" s="2"/>
      <c r="B23" s="2"/>
      <c r="C23" s="2"/>
      <c r="D23" s="6"/>
      <c r="E23" s="6"/>
      <c r="F23" s="6"/>
      <c r="G23" s="6"/>
      <c r="H23" s="6"/>
      <c r="I23" s="2"/>
      <c r="J23" s="2"/>
      <c r="K23" s="2"/>
    </row>
    <row r="24" spans="1:11" ht="12.75">
      <c r="A24" s="2"/>
      <c r="B24" s="2"/>
      <c r="C24" s="2"/>
      <c r="D24" s="6"/>
      <c r="E24" s="6"/>
      <c r="F24" s="6"/>
      <c r="G24" s="6"/>
      <c r="H24" s="6"/>
      <c r="I24" s="2"/>
      <c r="J24" s="2"/>
      <c r="K24" s="2"/>
    </row>
    <row r="25" spans="1:11" ht="12.75">
      <c r="A25" s="2"/>
      <c r="B25" s="2"/>
      <c r="C25" s="2"/>
      <c r="D25" s="6"/>
      <c r="E25" s="6"/>
      <c r="F25" s="6"/>
      <c r="G25" s="6"/>
      <c r="H25" s="6"/>
      <c r="I25" s="2"/>
      <c r="J25" s="2"/>
      <c r="K25" s="2"/>
    </row>
    <row r="26" spans="1:11" ht="12.75">
      <c r="A26" s="2"/>
      <c r="B26" s="2"/>
      <c r="C26" s="2"/>
      <c r="D26" s="6"/>
      <c r="E26" s="6"/>
      <c r="F26" s="6"/>
      <c r="G26" s="6"/>
      <c r="H26" s="6"/>
      <c r="I26" s="2"/>
      <c r="J26" s="2"/>
      <c r="K26" s="2"/>
    </row>
    <row r="27" spans="1:11" ht="12.75">
      <c r="A27" s="2"/>
      <c r="B27" s="2"/>
      <c r="C27" s="2"/>
      <c r="D27" s="6"/>
      <c r="E27" s="6"/>
      <c r="F27" s="6"/>
      <c r="G27" s="6"/>
      <c r="H27" s="6"/>
      <c r="I27" s="2"/>
      <c r="J27" s="2"/>
      <c r="K27" s="2"/>
    </row>
    <row r="28" spans="1:11" ht="12.75">
      <c r="A28" s="2"/>
      <c r="B28" s="2"/>
      <c r="C28" s="2"/>
      <c r="D28" s="6"/>
      <c r="E28" s="6"/>
      <c r="F28" s="6"/>
      <c r="G28" s="6"/>
      <c r="H28" s="6"/>
      <c r="I28" s="2"/>
      <c r="J28" s="2"/>
      <c r="K28" s="2"/>
    </row>
    <row r="29" spans="1:11" ht="12.75">
      <c r="A29" s="2"/>
      <c r="B29" s="2"/>
      <c r="C29" s="2"/>
      <c r="D29" s="6"/>
      <c r="E29" s="6"/>
      <c r="F29" s="6"/>
      <c r="G29" s="6"/>
      <c r="H29" s="6"/>
      <c r="I29" s="2"/>
      <c r="J29" s="2"/>
      <c r="K29" s="2"/>
    </row>
    <row r="30" spans="1:11" ht="12.75">
      <c r="A30" s="2"/>
      <c r="B30" s="2"/>
      <c r="C30" s="2"/>
      <c r="D30" s="6"/>
      <c r="E30" s="6"/>
      <c r="F30" s="6"/>
      <c r="G30" s="6"/>
      <c r="H30" s="6"/>
      <c r="I30" s="2"/>
      <c r="J30" s="2"/>
      <c r="K30" s="2"/>
    </row>
    <row r="31" spans="1:11" ht="12.75">
      <c r="A31" s="2"/>
      <c r="B31" s="2"/>
      <c r="C31" s="2"/>
      <c r="D31" s="6"/>
      <c r="E31" s="6">
        <f>D31*1.19</f>
        <v>0</v>
      </c>
      <c r="F31" s="6">
        <f>D31*3.7</f>
        <v>0</v>
      </c>
      <c r="G31" s="6">
        <f>F31*1.19</f>
        <v>0</v>
      </c>
      <c r="H31" s="6"/>
      <c r="I31" s="2"/>
      <c r="J31" s="2"/>
      <c r="K31" s="2"/>
    </row>
    <row r="32" spans="1:11" ht="12.75">
      <c r="A32" s="2"/>
      <c r="B32" s="2"/>
      <c r="C32" s="2"/>
      <c r="D32" s="6"/>
      <c r="E32" s="6">
        <f>D32*1.19</f>
        <v>0</v>
      </c>
      <c r="F32" s="6">
        <f>D32*3.7</f>
        <v>0</v>
      </c>
      <c r="G32" s="6">
        <f>F32*1.19</f>
        <v>0</v>
      </c>
      <c r="H32" s="6"/>
      <c r="I32" s="2"/>
      <c r="J32" s="2"/>
      <c r="K32" s="2"/>
    </row>
    <row r="33" spans="1:11" ht="12.75">
      <c r="A33" s="4"/>
      <c r="B33" s="4" t="s">
        <v>10</v>
      </c>
      <c r="C33" s="4"/>
      <c r="D33" s="5">
        <f>SUM(D7:D32)</f>
        <v>0</v>
      </c>
      <c r="E33" s="5">
        <f>SUM(E7:E32)</f>
        <v>0</v>
      </c>
      <c r="F33" s="5">
        <f>SUM(F7:F32)</f>
        <v>0</v>
      </c>
      <c r="G33" s="5">
        <f>SUM(G7:G32)</f>
        <v>0</v>
      </c>
      <c r="H33" s="5"/>
      <c r="I33" s="4"/>
      <c r="J33" s="4"/>
      <c r="K33" s="4"/>
    </row>
  </sheetData>
  <sheetProtection/>
  <mergeCells count="2">
    <mergeCell ref="D6:E6"/>
    <mergeCell ref="F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71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5.28125" style="231" customWidth="1"/>
    <col min="2" max="2" width="26.8515625" style="235" customWidth="1"/>
    <col min="3" max="3" width="22.140625" style="231" customWidth="1"/>
    <col min="4" max="4" width="12.7109375" style="249" customWidth="1"/>
    <col min="5" max="5" width="10.140625" style="231" customWidth="1"/>
    <col min="6" max="6" width="18.00390625" style="217" customWidth="1"/>
    <col min="7" max="7" width="10.421875" style="250" customWidth="1"/>
    <col min="8" max="8" width="11.140625" style="250" customWidth="1"/>
    <col min="9" max="9" width="14.7109375" style="251" customWidth="1"/>
    <col min="10" max="10" width="20.8515625" style="251" customWidth="1"/>
    <col min="11" max="11" width="8.28125" style="217" hidden="1" customWidth="1"/>
    <col min="12" max="12" width="7.28125" style="217" hidden="1" customWidth="1"/>
    <col min="13" max="13" width="6.8515625" style="231" hidden="1" customWidth="1"/>
    <col min="14" max="14" width="6.7109375" style="231" hidden="1" customWidth="1"/>
    <col min="15" max="15" width="0" style="231" hidden="1" customWidth="1"/>
    <col min="16" max="16" width="12.7109375" style="231" bestFit="1" customWidth="1"/>
    <col min="17" max="16384" width="9.140625" style="231" customWidth="1"/>
  </cols>
  <sheetData>
    <row r="1" spans="9:10" ht="14.25">
      <c r="I1" s="409" t="s">
        <v>190</v>
      </c>
      <c r="J1" s="409"/>
    </row>
    <row r="2" spans="1:10" s="217" customFormat="1" ht="14.25">
      <c r="A2" s="274" t="s">
        <v>11</v>
      </c>
      <c r="B2" s="275"/>
      <c r="C2" s="276"/>
      <c r="D2" s="104"/>
      <c r="E2" s="277"/>
      <c r="F2" s="277"/>
      <c r="G2" s="100"/>
      <c r="H2" s="100"/>
      <c r="I2" s="100"/>
      <c r="J2" s="100"/>
    </row>
    <row r="3" spans="1:10" s="217" customFormat="1" ht="15" customHeight="1">
      <c r="A3" s="278"/>
      <c r="B3" s="18"/>
      <c r="C3" s="18"/>
      <c r="D3" s="279"/>
      <c r="E3" s="278"/>
      <c r="F3" s="278"/>
      <c r="G3" s="280"/>
      <c r="H3" s="280"/>
      <c r="I3" s="281" t="s">
        <v>57</v>
      </c>
      <c r="J3" s="282"/>
    </row>
    <row r="4" spans="1:10" s="217" customFormat="1" ht="15" customHeight="1">
      <c r="A4" s="278"/>
      <c r="B4" s="389" t="s">
        <v>105</v>
      </c>
      <c r="C4" s="389"/>
      <c r="D4" s="279"/>
      <c r="E4" s="278"/>
      <c r="F4" s="278"/>
      <c r="G4" s="280"/>
      <c r="H4" s="280"/>
      <c r="I4" s="282" t="s">
        <v>106</v>
      </c>
      <c r="J4" s="282"/>
    </row>
    <row r="5" spans="1:10" s="217" customFormat="1" ht="31.5" customHeight="1">
      <c r="A5" s="278"/>
      <c r="B5" s="392" t="s">
        <v>184</v>
      </c>
      <c r="C5" s="392"/>
      <c r="D5" s="279"/>
      <c r="E5" s="278"/>
      <c r="F5" s="278"/>
      <c r="G5" s="280"/>
      <c r="H5" s="280"/>
      <c r="I5" s="280" t="s">
        <v>45</v>
      </c>
      <c r="J5" s="280"/>
    </row>
    <row r="6" spans="1:10" s="217" customFormat="1" ht="34.5" customHeight="1">
      <c r="A6" s="390" t="s">
        <v>164</v>
      </c>
      <c r="B6" s="390"/>
      <c r="C6" s="390"/>
      <c r="D6" s="390"/>
      <c r="E6" s="390"/>
      <c r="F6" s="390"/>
      <c r="G6" s="390"/>
      <c r="H6" s="390"/>
      <c r="I6" s="390"/>
      <c r="J6" s="390"/>
    </row>
    <row r="7" spans="1:10" s="217" customFormat="1" ht="18.75" customHeight="1">
      <c r="A7" s="283"/>
      <c r="B7" s="283"/>
      <c r="C7" s="283"/>
      <c r="D7" s="374" t="s">
        <v>188</v>
      </c>
      <c r="E7" s="374"/>
      <c r="F7" s="374"/>
      <c r="G7" s="283"/>
      <c r="H7" s="283"/>
      <c r="I7" s="283"/>
      <c r="J7" s="283"/>
    </row>
    <row r="8" spans="1:14" s="217" customFormat="1" ht="23.25" customHeight="1">
      <c r="A8" s="284" t="s">
        <v>47</v>
      </c>
      <c r="B8" s="284"/>
      <c r="C8" s="375" t="s">
        <v>162</v>
      </c>
      <c r="D8" s="375"/>
      <c r="E8" s="375"/>
      <c r="F8" s="375"/>
      <c r="G8" s="375"/>
      <c r="H8" s="284"/>
      <c r="I8" s="284"/>
      <c r="J8" s="284"/>
      <c r="K8" s="218"/>
      <c r="L8" s="218"/>
      <c r="M8" s="218"/>
      <c r="N8" s="218"/>
    </row>
    <row r="9" spans="1:16" s="217" customFormat="1" ht="93" customHeight="1">
      <c r="A9" s="381" t="s">
        <v>160</v>
      </c>
      <c r="B9" s="391" t="s">
        <v>44</v>
      </c>
      <c r="C9" s="381" t="s">
        <v>2</v>
      </c>
      <c r="D9" s="33" t="s">
        <v>22</v>
      </c>
      <c r="E9" s="381" t="s">
        <v>23</v>
      </c>
      <c r="F9" s="381" t="s">
        <v>43</v>
      </c>
      <c r="G9" s="391" t="s">
        <v>40</v>
      </c>
      <c r="H9" s="391" t="s">
        <v>41</v>
      </c>
      <c r="I9" s="273" t="s">
        <v>24</v>
      </c>
      <c r="J9" s="391" t="s">
        <v>28</v>
      </c>
      <c r="K9" s="376" t="s">
        <v>145</v>
      </c>
      <c r="L9" s="376"/>
      <c r="M9" s="376"/>
      <c r="N9" s="376"/>
      <c r="O9" s="220"/>
      <c r="P9" s="220"/>
    </row>
    <row r="10" spans="1:16" s="217" customFormat="1" ht="29.25" customHeight="1">
      <c r="A10" s="381"/>
      <c r="B10" s="391"/>
      <c r="C10" s="381"/>
      <c r="D10" s="33" t="s">
        <v>26</v>
      </c>
      <c r="E10" s="381"/>
      <c r="F10" s="381"/>
      <c r="G10" s="391"/>
      <c r="H10" s="391"/>
      <c r="I10" s="273" t="s">
        <v>42</v>
      </c>
      <c r="J10" s="391"/>
      <c r="K10" s="221"/>
      <c r="L10" s="221"/>
      <c r="M10" s="221"/>
      <c r="N10" s="221"/>
      <c r="O10" s="220"/>
      <c r="P10" s="220"/>
    </row>
    <row r="11" spans="1:16" s="217" customFormat="1" ht="21.75" customHeight="1">
      <c r="A11" s="285"/>
      <c r="B11" s="382" t="s">
        <v>109</v>
      </c>
      <c r="C11" s="383"/>
      <c r="D11" s="383"/>
      <c r="E11" s="383"/>
      <c r="F11" s="383"/>
      <c r="G11" s="383"/>
      <c r="H11" s="383"/>
      <c r="I11" s="383"/>
      <c r="J11" s="384"/>
      <c r="K11" s="221" t="s">
        <v>146</v>
      </c>
      <c r="L11" s="221" t="s">
        <v>147</v>
      </c>
      <c r="M11" s="221" t="s">
        <v>148</v>
      </c>
      <c r="N11" s="221" t="s">
        <v>149</v>
      </c>
      <c r="O11" s="220"/>
      <c r="P11" s="220"/>
    </row>
    <row r="12" spans="1:16" s="217" customFormat="1" ht="228.75" customHeight="1">
      <c r="A12" s="286">
        <f>'20.01.01'!A4</f>
        <v>1</v>
      </c>
      <c r="B12" s="287" t="str">
        <f>'20.01.01'!B4</f>
        <v>Diverse rechizite si articole de birou (RPL2021)</v>
      </c>
      <c r="C12" s="288" t="str">
        <f>'20.01.01'!C4</f>
        <v>30192700-8; 30197210-1; 22816100-4; 30197320-5; 30192131-8; 30197321-2; 22852000-7; 30192800-9; 30192123-9; 30192125-3; 30192132-5; 22816300-6; 30197330-8; 30192121-5; 30199230-1; 30197110-0; 30199700-7; 30193200-0 30199600-6; 39263000-3; 22612000-3; 22800000-8 30192000-1 30197100-7 30197220-4 30197300-9 30199000-0 39260000-2 39292000-5 44424200-0 24911200-5, 30234300-1,
30234400-2, 30199500-5</v>
      </c>
      <c r="D12" s="289">
        <f>'20.01.01'!D4</f>
        <v>19327.73</v>
      </c>
      <c r="E12" s="290" t="s">
        <v>29</v>
      </c>
      <c r="F12" s="286" t="str">
        <f>'20.01.01'!F4</f>
        <v>acord-cadru ONAC nr.1229/CN/01.02.2022 pentru 24 luni
licitatie deschisa</v>
      </c>
      <c r="G12" s="291" t="str">
        <f>'20.01.01'!G4</f>
        <v>01.01.2023</v>
      </c>
      <c r="H12" s="291" t="str">
        <f>'20.01.01'!H4</f>
        <v>31.12.2023</v>
      </c>
      <c r="I12" s="292" t="s">
        <v>151</v>
      </c>
      <c r="J12" s="292" t="str">
        <f>'20.01.01'!I4</f>
        <v>Nicuțor Lungu ILIE
Gabriel Alexandru
</v>
      </c>
      <c r="K12" s="221" t="s">
        <v>150</v>
      </c>
      <c r="L12" s="221"/>
      <c r="M12" s="222"/>
      <c r="N12" s="221"/>
      <c r="O12" s="220"/>
      <c r="P12" s="220"/>
    </row>
    <row r="13" spans="1:240" s="225" customFormat="1" ht="20.25" customHeight="1">
      <c r="A13" s="285"/>
      <c r="B13" s="293" t="s">
        <v>10</v>
      </c>
      <c r="C13" s="285"/>
      <c r="D13" s="294">
        <f>'20.01.01'!D5</f>
        <v>19327.73</v>
      </c>
      <c r="E13" s="290"/>
      <c r="F13" s="286"/>
      <c r="G13" s="292"/>
      <c r="H13" s="292"/>
      <c r="I13" s="292"/>
      <c r="J13" s="292"/>
      <c r="K13" s="221"/>
      <c r="L13" s="221"/>
      <c r="M13" s="222"/>
      <c r="N13" s="221"/>
      <c r="O13" s="223"/>
      <c r="P13" s="223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  <c r="GA13" s="224"/>
      <c r="GB13" s="224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  <c r="GQ13" s="224"/>
      <c r="GR13" s="224"/>
      <c r="GS13" s="224"/>
      <c r="GT13" s="224"/>
      <c r="GU13" s="224"/>
      <c r="GV13" s="224"/>
      <c r="GW13" s="224"/>
      <c r="GX13" s="224"/>
      <c r="GY13" s="224"/>
      <c r="GZ13" s="224"/>
      <c r="HA13" s="224"/>
      <c r="HB13" s="224"/>
      <c r="HC13" s="224"/>
      <c r="HD13" s="224"/>
      <c r="HE13" s="224"/>
      <c r="HF13" s="224"/>
      <c r="HG13" s="224"/>
      <c r="HH13" s="224"/>
      <c r="HI13" s="224"/>
      <c r="HJ13" s="224"/>
      <c r="HK13" s="224"/>
      <c r="HL13" s="224"/>
      <c r="HM13" s="224"/>
      <c r="HN13" s="224"/>
      <c r="HO13" s="224"/>
      <c r="HP13" s="224"/>
      <c r="HQ13" s="224"/>
      <c r="HR13" s="224"/>
      <c r="HS13" s="224"/>
      <c r="HT13" s="224"/>
      <c r="HU13" s="224"/>
      <c r="HV13" s="224"/>
      <c r="HW13" s="224"/>
      <c r="HX13" s="224"/>
      <c r="HY13" s="224"/>
      <c r="HZ13" s="224"/>
      <c r="IA13" s="224"/>
      <c r="IB13" s="224"/>
      <c r="IC13" s="224"/>
      <c r="ID13" s="224"/>
      <c r="IE13" s="224"/>
      <c r="IF13" s="224"/>
    </row>
    <row r="14" spans="1:16" s="224" customFormat="1" ht="26.25" customHeight="1">
      <c r="A14" s="295"/>
      <c r="B14" s="382" t="s">
        <v>124</v>
      </c>
      <c r="C14" s="383"/>
      <c r="D14" s="383"/>
      <c r="E14" s="383"/>
      <c r="F14" s="383"/>
      <c r="G14" s="383"/>
      <c r="H14" s="383"/>
      <c r="I14" s="383"/>
      <c r="J14" s="384"/>
      <c r="K14" s="221"/>
      <c r="L14" s="221"/>
      <c r="M14" s="222"/>
      <c r="N14" s="221"/>
      <c r="O14" s="223"/>
      <c r="P14" s="223"/>
    </row>
    <row r="15" spans="1:16" s="224" customFormat="1" ht="75" customHeight="1">
      <c r="A15" s="295">
        <f>'20.01.05'!A7</f>
        <v>2</v>
      </c>
      <c r="B15" s="287" t="str">
        <f>'20.01.05'!B7</f>
        <v>Combustibil (benzina si motorina) pentru autoturismele din parcul auto al INS(PCS+RPL2021)</v>
      </c>
      <c r="C15" s="296" t="str">
        <f>'20.01.05'!C7</f>
        <v>09132100-4; 09134200-9</v>
      </c>
      <c r="D15" s="294">
        <f>'20.01.05'!D7</f>
        <v>34317.48</v>
      </c>
      <c r="E15" s="290" t="s">
        <v>29</v>
      </c>
      <c r="F15" s="286" t="str">
        <f>'20.01.05'!F7</f>
        <v>acord cadru
 ONAC</v>
      </c>
      <c r="G15" s="292" t="str">
        <f>'20.01.05'!G7</f>
        <v>01.10.2022</v>
      </c>
      <c r="H15" s="292" t="str">
        <f>'20.01.05'!H7</f>
        <v>31.12.2022</v>
      </c>
      <c r="I15" s="292" t="s">
        <v>141</v>
      </c>
      <c r="J15" s="292" t="str">
        <f>'20.01.05'!I7</f>
        <v>Gabriel Alexandru
Nicușor Lungu ILIE</v>
      </c>
      <c r="K15" s="221" t="s">
        <v>150</v>
      </c>
      <c r="L15" s="221"/>
      <c r="M15" s="222"/>
      <c r="N15" s="221"/>
      <c r="O15" s="223"/>
      <c r="P15" s="223"/>
    </row>
    <row r="16" spans="1:16" s="224" customFormat="1" ht="22.5" customHeight="1">
      <c r="A16" s="295"/>
      <c r="B16" s="293" t="str">
        <f>'20.01.05'!B8:C8</f>
        <v>TOTAL</v>
      </c>
      <c r="C16" s="285"/>
      <c r="D16" s="294">
        <f>'20.01.05'!D8</f>
        <v>34317.48</v>
      </c>
      <c r="E16" s="290"/>
      <c r="F16" s="286"/>
      <c r="G16" s="292"/>
      <c r="H16" s="292"/>
      <c r="I16" s="292"/>
      <c r="J16" s="292"/>
      <c r="K16" s="221"/>
      <c r="L16" s="221"/>
      <c r="M16" s="222"/>
      <c r="N16" s="221"/>
      <c r="O16" s="223"/>
      <c r="P16" s="223"/>
    </row>
    <row r="17" spans="1:16" s="224" customFormat="1" ht="24.75" customHeight="1">
      <c r="A17" s="295"/>
      <c r="B17" s="382" t="s">
        <v>137</v>
      </c>
      <c r="C17" s="383"/>
      <c r="D17" s="383"/>
      <c r="E17" s="383"/>
      <c r="F17" s="383"/>
      <c r="G17" s="383"/>
      <c r="H17" s="383"/>
      <c r="I17" s="383"/>
      <c r="J17" s="384"/>
      <c r="K17" s="221"/>
      <c r="L17" s="221"/>
      <c r="M17" s="222"/>
      <c r="N17" s="221"/>
      <c r="O17" s="223"/>
      <c r="P17" s="223"/>
    </row>
    <row r="18" spans="1:16" s="224" customFormat="1" ht="75" customHeight="1">
      <c r="A18" s="295">
        <f>'20.01.08'!A6</f>
        <v>3</v>
      </c>
      <c r="B18" s="287" t="str">
        <f>'20.01.08'!B6</f>
        <v>Servicii de telefonie mobila incluzand trafic date mobile (voce si date)                                                                                                                                                                                                               </v>
      </c>
      <c r="C18" s="296" t="str">
        <f>'20.01.08'!C6</f>
        <v>64212000-5   </v>
      </c>
      <c r="D18" s="294">
        <f>'20.01.08'!D6</f>
        <v>7006.5</v>
      </c>
      <c r="E18" s="290" t="s">
        <v>29</v>
      </c>
      <c r="F18" s="286" t="s">
        <v>144</v>
      </c>
      <c r="G18" s="292" t="str">
        <f>'20.01.08'!G6</f>
        <v>01.10.2022</v>
      </c>
      <c r="H18" s="292" t="str">
        <f>'20.01.08'!H6</f>
        <v>15.12.2022</v>
      </c>
      <c r="I18" s="292" t="s">
        <v>141</v>
      </c>
      <c r="J18" s="292">
        <f>'20.01.09'!I7</f>
        <v>0</v>
      </c>
      <c r="K18" s="221" t="s">
        <v>150</v>
      </c>
      <c r="L18" s="221"/>
      <c r="M18" s="222"/>
      <c r="N18" s="221"/>
      <c r="O18" s="223"/>
      <c r="P18" s="223"/>
    </row>
    <row r="19" spans="1:16" s="224" customFormat="1" ht="21" customHeight="1">
      <c r="A19" s="295"/>
      <c r="B19" s="293" t="s">
        <v>10</v>
      </c>
      <c r="C19" s="285"/>
      <c r="D19" s="294">
        <f>'20.01.08'!D7</f>
        <v>7006.5</v>
      </c>
      <c r="E19" s="290"/>
      <c r="F19" s="286"/>
      <c r="G19" s="292"/>
      <c r="H19" s="292"/>
      <c r="I19" s="292"/>
      <c r="J19" s="292"/>
      <c r="K19" s="221"/>
      <c r="L19" s="221"/>
      <c r="M19" s="222"/>
      <c r="N19" s="221"/>
      <c r="O19" s="223"/>
      <c r="P19" s="223"/>
    </row>
    <row r="20" spans="1:16" s="229" customFormat="1" ht="24" customHeight="1">
      <c r="A20" s="295"/>
      <c r="B20" s="382" t="s">
        <v>17</v>
      </c>
      <c r="C20" s="383"/>
      <c r="D20" s="383"/>
      <c r="E20" s="383"/>
      <c r="F20" s="383"/>
      <c r="G20" s="383"/>
      <c r="H20" s="383"/>
      <c r="I20" s="383"/>
      <c r="J20" s="384"/>
      <c r="K20" s="221"/>
      <c r="L20" s="226"/>
      <c r="M20" s="226"/>
      <c r="N20" s="226"/>
      <c r="O20" s="227"/>
      <c r="P20" s="228"/>
    </row>
    <row r="21" spans="1:16" s="229" customFormat="1" ht="54" customHeight="1" hidden="1">
      <c r="A21" s="286">
        <f>'20.01.09'!A7</f>
        <v>4</v>
      </c>
      <c r="B21" s="297" t="str">
        <f>'20.01.09'!B7</f>
        <v>Servicii de furnizare software de analiza statistică</v>
      </c>
      <c r="C21" s="285" t="str">
        <f>'20.01.09'!C7</f>
        <v>72268000-1</v>
      </c>
      <c r="D21" s="298">
        <f>'20.01.09'!D7</f>
        <v>0</v>
      </c>
      <c r="E21" s="290" t="s">
        <v>29</v>
      </c>
      <c r="F21" s="292">
        <f>'20.01.09'!F7</f>
        <v>0</v>
      </c>
      <c r="G21" s="292">
        <f>'20.01.09'!G7</f>
        <v>0</v>
      </c>
      <c r="H21" s="292">
        <f>'20.01.09'!H7</f>
        <v>0</v>
      </c>
      <c r="I21" s="292">
        <f>'20.01.09'!H7</f>
        <v>0</v>
      </c>
      <c r="J21" s="292">
        <f>'20.01.09'!I7</f>
        <v>0</v>
      </c>
      <c r="K21" s="221" t="s">
        <v>140</v>
      </c>
      <c r="L21" s="226"/>
      <c r="M21" s="230"/>
      <c r="N21" s="226"/>
      <c r="O21" s="227"/>
      <c r="P21" s="227"/>
    </row>
    <row r="22" spans="1:16" s="229" customFormat="1" ht="61.5" customHeight="1">
      <c r="A22" s="286">
        <f>'20.01.09'!A8</f>
        <v>5</v>
      </c>
      <c r="B22" s="297" t="str">
        <f>'20.01.09'!B8</f>
        <v>Hartie A4 copiator 80 gr/mp si Hartie A3 copiator (PCS+RPL2021)</v>
      </c>
      <c r="C22" s="285" t="str">
        <f>'20.01.09'!C8</f>
        <v>30197642-8</v>
      </c>
      <c r="D22" s="298">
        <f>'20.01.09'!D8</f>
        <v>133128.37</v>
      </c>
      <c r="E22" s="290" t="s">
        <v>29</v>
      </c>
      <c r="F22" s="292" t="s">
        <v>154</v>
      </c>
      <c r="G22" s="292" t="str">
        <f>'20.01.09'!G8</f>
        <v>01.01.2023</v>
      </c>
      <c r="H22" s="292" t="str">
        <f>'20.01.09'!H8</f>
        <v>01.12.2023</v>
      </c>
      <c r="I22" s="292" t="s">
        <v>141</v>
      </c>
      <c r="J22" s="292" t="str">
        <f>'20.01.09'!I8</f>
        <v>Gabriel ALEXANDRU
Nicușor Lungu ILIE</v>
      </c>
      <c r="K22" s="221"/>
      <c r="L22" s="226"/>
      <c r="M22" s="230"/>
      <c r="N22" s="226"/>
      <c r="O22" s="227"/>
      <c r="P22" s="227"/>
    </row>
    <row r="23" spans="1:14" ht="24.75" customHeight="1">
      <c r="A23" s="299"/>
      <c r="B23" s="300" t="s">
        <v>10</v>
      </c>
      <c r="C23" s="301"/>
      <c r="D23" s="302">
        <f>'20.01.09'!D9</f>
        <v>133128.37</v>
      </c>
      <c r="E23" s="303"/>
      <c r="F23" s="304"/>
      <c r="G23" s="305"/>
      <c r="H23" s="305"/>
      <c r="I23" s="306"/>
      <c r="J23" s="49"/>
      <c r="K23" s="75"/>
      <c r="L23" s="75"/>
      <c r="M23" s="75"/>
      <c r="N23" s="75"/>
    </row>
    <row r="24" spans="1:16" s="217" customFormat="1" ht="25.5" customHeight="1">
      <c r="A24" s="307"/>
      <c r="B24" s="382" t="s">
        <v>18</v>
      </c>
      <c r="C24" s="383"/>
      <c r="D24" s="383"/>
      <c r="E24" s="383"/>
      <c r="F24" s="383"/>
      <c r="G24" s="383"/>
      <c r="H24" s="383"/>
      <c r="I24" s="383"/>
      <c r="J24" s="384"/>
      <c r="K24" s="221"/>
      <c r="L24" s="221"/>
      <c r="M24" s="221"/>
      <c r="N24" s="221"/>
      <c r="O24" s="220"/>
      <c r="P24" s="220"/>
    </row>
    <row r="25" spans="1:16" s="229" customFormat="1" ht="75.75" customHeight="1">
      <c r="A25" s="286">
        <f>'20.01.30'!A7</f>
        <v>6</v>
      </c>
      <c r="B25" s="308" t="str">
        <f>'20.01.30'!B7</f>
        <v>Servicii de curatenie a spațiilor ce aparțin cladirii în care își desfașoară activitatea Institutul Național de Statistica</v>
      </c>
      <c r="C25" s="288" t="str">
        <f>'20.01.30'!C7</f>
        <v>90919000-2</v>
      </c>
      <c r="D25" s="309">
        <f>'20.01.30'!D7</f>
        <v>543470.53</v>
      </c>
      <c r="E25" s="290" t="s">
        <v>29</v>
      </c>
      <c r="F25" s="290" t="str">
        <f>'20.01.30'!F7</f>
        <v>Procedura simplificata</v>
      </c>
      <c r="G25" s="310" t="str">
        <f>'20.01.30'!G7</f>
        <v>01.01.2023</v>
      </c>
      <c r="H25" s="310" t="str">
        <f>'20.01.30'!H7</f>
        <v>31.10.2023</v>
      </c>
      <c r="I25" s="292" t="s">
        <v>27</v>
      </c>
      <c r="J25" s="310" t="str">
        <f>'20.01.30'!I7</f>
        <v>Lavinia SIMION</v>
      </c>
      <c r="K25" s="221" t="s">
        <v>150</v>
      </c>
      <c r="L25" s="226"/>
      <c r="M25" s="226"/>
      <c r="N25" s="226"/>
      <c r="O25" s="227"/>
      <c r="P25" s="227"/>
    </row>
    <row r="26" spans="1:16" s="229" customFormat="1" ht="46.5" customHeight="1">
      <c r="A26" s="286">
        <f>'20.01.30'!A8</f>
        <v>7</v>
      </c>
      <c r="B26" s="311" t="str">
        <f>'20.01.30'!B8</f>
        <v>Servicii de pază și protecție</v>
      </c>
      <c r="C26" s="312" t="str">
        <f>'20.01.30'!C8</f>
        <v>79713000-5</v>
      </c>
      <c r="D26" s="313">
        <f>'20.01.30'!D8</f>
        <v>237942.36</v>
      </c>
      <c r="E26" s="290" t="s">
        <v>29</v>
      </c>
      <c r="F26" s="314" t="str">
        <f>'20.01.30'!F8</f>
        <v>procedura proprie</v>
      </c>
      <c r="G26" s="315" t="str">
        <f>'20.01.30'!G8</f>
        <v>01.12.2022</v>
      </c>
      <c r="H26" s="315" t="str">
        <f>'20.01.30'!H8</f>
        <v>31.10.2023</v>
      </c>
      <c r="I26" s="316" t="s">
        <v>55</v>
      </c>
      <c r="J26" s="315" t="str">
        <f>'20.01.30'!I8</f>
        <v>Nicusor Lungu ILIE</v>
      </c>
      <c r="K26" s="221" t="s">
        <v>150</v>
      </c>
      <c r="L26" s="226"/>
      <c r="M26" s="226"/>
      <c r="N26" s="226"/>
      <c r="O26" s="227"/>
      <c r="P26" s="227"/>
    </row>
    <row r="27" spans="1:16" s="217" customFormat="1" ht="26.25" customHeight="1">
      <c r="A27" s="285"/>
      <c r="B27" s="317" t="s">
        <v>10</v>
      </c>
      <c r="C27" s="295"/>
      <c r="D27" s="318">
        <f>'20.01.30'!D9</f>
        <v>781412.89</v>
      </c>
      <c r="E27" s="319"/>
      <c r="F27" s="314"/>
      <c r="G27" s="316"/>
      <c r="H27" s="316"/>
      <c r="I27" s="320"/>
      <c r="J27" s="316"/>
      <c r="K27" s="221"/>
      <c r="L27" s="221"/>
      <c r="M27" s="221"/>
      <c r="N27" s="221"/>
      <c r="O27" s="220"/>
      <c r="P27" s="220"/>
    </row>
    <row r="28" spans="1:16" s="217" customFormat="1" ht="23.25" customHeight="1">
      <c r="A28" s="321"/>
      <c r="B28" s="322" t="str">
        <f>'20.05.30'!A6</f>
        <v>20.05.30</v>
      </c>
      <c r="C28" s="322"/>
      <c r="D28" s="322"/>
      <c r="E28" s="322"/>
      <c r="F28" s="322"/>
      <c r="G28" s="322"/>
      <c r="H28" s="322"/>
      <c r="I28" s="322"/>
      <c r="J28" s="322"/>
      <c r="K28" s="221"/>
      <c r="L28" s="221"/>
      <c r="M28" s="221"/>
      <c r="N28" s="221"/>
      <c r="O28" s="220"/>
      <c r="P28" s="220"/>
    </row>
    <row r="29" spans="1:16" s="217" customFormat="1" ht="92.25" customHeight="1" hidden="1">
      <c r="A29" s="286">
        <f>'20.05.30'!A7</f>
        <v>8</v>
      </c>
      <c r="B29" s="287" t="str">
        <f>'20.05.30'!B7</f>
        <v> Masini de birou</v>
      </c>
      <c r="C29" s="323" t="str">
        <f>'20.05.30'!C7</f>
        <v>30191400-8
</v>
      </c>
      <c r="D29" s="289">
        <f>'20.05.30'!D7</f>
        <v>0</v>
      </c>
      <c r="E29" s="290" t="s">
        <v>29</v>
      </c>
      <c r="F29" s="286" t="str">
        <f>'20.05.30'!F7</f>
        <v>acord-cadru ONAC nr.1229/CN/01.02.2022 pentru 24 luni
licitatie deschisa</v>
      </c>
      <c r="G29" s="291" t="str">
        <f>'20.05.30'!G7</f>
        <v>01.01.2023</v>
      </c>
      <c r="H29" s="291" t="str">
        <f>'20.05.30'!H7</f>
        <v>30.03.2023</v>
      </c>
      <c r="I29" s="292" t="s">
        <v>142</v>
      </c>
      <c r="J29" s="292" t="str">
        <f>'20.05.30'!I7</f>
        <v>Gabriel Alexandru</v>
      </c>
      <c r="K29" s="221" t="s">
        <v>150</v>
      </c>
      <c r="L29" s="221"/>
      <c r="M29" s="221"/>
      <c r="N29" s="221"/>
      <c r="O29" s="220"/>
      <c r="P29" s="220"/>
    </row>
    <row r="30" spans="1:16" s="217" customFormat="1" ht="94.5" customHeight="1" hidden="1">
      <c r="A30" s="324">
        <f>'20.05.30'!A8</f>
        <v>9</v>
      </c>
      <c r="B30" s="287" t="str">
        <f>'20.05.30'!B8</f>
        <v>Mobilier birou</v>
      </c>
      <c r="C30" s="323" t="str">
        <f>'20.05.30'!C8</f>
        <v>39100000-3
39100000-2
39130000-2 39530000-6; 39110000-6; 39151000-5</v>
      </c>
      <c r="D30" s="289">
        <f>'20.05.30'!D8</f>
        <v>0</v>
      </c>
      <c r="E30" s="290" t="s">
        <v>29</v>
      </c>
      <c r="F30" s="286" t="str">
        <f>'20.05.30'!F8</f>
        <v>acord cadru nr.3211/CN/07.06.2021-lot 1
 ONAC , licitatie deschisa</v>
      </c>
      <c r="G30" s="291" t="str">
        <f>'20.05.30'!G8</f>
        <v>01.01.2023</v>
      </c>
      <c r="H30" s="291" t="str">
        <f>'20.05.30'!H8</f>
        <v>30.11.2023</v>
      </c>
      <c r="I30" s="292" t="s">
        <v>142</v>
      </c>
      <c r="J30" s="292" t="str">
        <f>'20.05.30'!I8</f>
        <v>Gabriel Alexandru</v>
      </c>
      <c r="K30" s="221"/>
      <c r="L30" s="221" t="s">
        <v>150</v>
      </c>
      <c r="M30" s="221" t="s">
        <v>150</v>
      </c>
      <c r="N30" s="221"/>
      <c r="O30" s="220"/>
      <c r="P30" s="220"/>
    </row>
    <row r="31" spans="1:16" s="217" customFormat="1" ht="21" customHeight="1">
      <c r="A31" s="325"/>
      <c r="B31" s="326" t="s">
        <v>10</v>
      </c>
      <c r="C31" s="285"/>
      <c r="D31" s="294">
        <f>'20.05.30'!D9</f>
        <v>0</v>
      </c>
      <c r="E31" s="327"/>
      <c r="F31" s="290"/>
      <c r="G31" s="292"/>
      <c r="H31" s="292"/>
      <c r="I31" s="273"/>
      <c r="J31" s="292"/>
      <c r="K31" s="221"/>
      <c r="L31" s="221"/>
      <c r="M31" s="221"/>
      <c r="N31" s="221"/>
      <c r="O31" s="220"/>
      <c r="P31" s="220"/>
    </row>
    <row r="32" spans="1:16" ht="29.25" customHeight="1" hidden="1">
      <c r="A32" s="321"/>
      <c r="B32" s="328">
        <f>'20.02'!A6</f>
        <v>20.02</v>
      </c>
      <c r="C32" s="328"/>
      <c r="D32" s="328"/>
      <c r="E32" s="328"/>
      <c r="F32" s="328"/>
      <c r="G32" s="328"/>
      <c r="H32" s="328"/>
      <c r="I32" s="328"/>
      <c r="J32" s="328"/>
      <c r="K32" s="221"/>
      <c r="L32" s="221"/>
      <c r="M32" s="232"/>
      <c r="N32" s="232"/>
      <c r="O32" s="233"/>
      <c r="P32" s="233"/>
    </row>
    <row r="33" spans="1:16" s="217" customFormat="1" ht="86.25" customHeight="1" hidden="1">
      <c r="A33" s="286">
        <f>'20.02'!A7</f>
        <v>0</v>
      </c>
      <c r="B33" s="287" t="str">
        <f>'20.02'!B7</f>
        <v>Lucrari de realizare a sistemelor specifice securitatii la incendiu, pentru spatiu tipografic si depozitare  si Dirigentie de santier</v>
      </c>
      <c r="C33" s="323" t="str">
        <f>'20.02'!C7</f>
        <v>45312100-8
71520000-9</v>
      </c>
      <c r="D33" s="289">
        <f>'20.02'!D7</f>
        <v>0</v>
      </c>
      <c r="E33" s="290" t="s">
        <v>29</v>
      </c>
      <c r="F33" s="286"/>
      <c r="G33" s="291"/>
      <c r="H33" s="291"/>
      <c r="I33" s="292"/>
      <c r="J33" s="292"/>
      <c r="K33" s="219" t="s">
        <v>140</v>
      </c>
      <c r="L33" s="219"/>
      <c r="M33" s="221"/>
      <c r="N33" s="221"/>
      <c r="O33" s="220"/>
      <c r="P33" s="220"/>
    </row>
    <row r="34" spans="1:16" s="217" customFormat="1" ht="23.25" customHeight="1" hidden="1">
      <c r="A34" s="285"/>
      <c r="B34" s="293" t="s">
        <v>10</v>
      </c>
      <c r="C34" s="285"/>
      <c r="D34" s="294">
        <f>'20.02'!D9</f>
        <v>0</v>
      </c>
      <c r="E34" s="290"/>
      <c r="F34" s="286"/>
      <c r="G34" s="292"/>
      <c r="H34" s="292"/>
      <c r="I34" s="292"/>
      <c r="J34" s="292"/>
      <c r="K34" s="219"/>
      <c r="L34" s="234"/>
      <c r="M34" s="221"/>
      <c r="N34" s="221"/>
      <c r="O34" s="220"/>
      <c r="P34" s="220"/>
    </row>
    <row r="35" spans="1:16" s="217" customFormat="1" ht="23.25" customHeight="1">
      <c r="A35" s="321"/>
      <c r="B35" s="328" t="s">
        <v>52</v>
      </c>
      <c r="C35" s="328"/>
      <c r="D35" s="328"/>
      <c r="E35" s="328"/>
      <c r="F35" s="328"/>
      <c r="G35" s="328"/>
      <c r="H35" s="328"/>
      <c r="I35" s="328"/>
      <c r="J35" s="328"/>
      <c r="K35" s="221"/>
      <c r="L35" s="221"/>
      <c r="M35" s="221"/>
      <c r="N35" s="221"/>
      <c r="O35" s="220"/>
      <c r="P35" s="220"/>
    </row>
    <row r="36" spans="1:16" s="217" customFormat="1" ht="45.75" customHeight="1">
      <c r="A36" s="286">
        <f>'20.06.01'!A7</f>
        <v>10</v>
      </c>
      <c r="B36" s="287" t="str">
        <f>'20.06.01'!B7</f>
        <v>Servicii de transport aerian -rute interne</v>
      </c>
      <c r="C36" s="323" t="str">
        <f>'20.06.01'!C7</f>
        <v>60400000-2</v>
      </c>
      <c r="D36" s="289">
        <f>'20.06.01'!D7</f>
        <v>25000</v>
      </c>
      <c r="E36" s="290" t="s">
        <v>29</v>
      </c>
      <c r="F36" s="286" t="s">
        <v>59</v>
      </c>
      <c r="G36" s="291" t="str">
        <f>'20.06.01'!G7</f>
        <v>01.01.2023</v>
      </c>
      <c r="H36" s="291" t="str">
        <f>'20.06.01'!H7</f>
        <v>31.12.2023</v>
      </c>
      <c r="I36" s="292" t="s">
        <v>27</v>
      </c>
      <c r="J36" s="292" t="str">
        <f>'20.06.01'!I7</f>
        <v>Lavinia Simion
Daniela Dima</v>
      </c>
      <c r="K36" s="221" t="s">
        <v>150</v>
      </c>
      <c r="L36" s="221" t="s">
        <v>150</v>
      </c>
      <c r="M36" s="221" t="s">
        <v>150</v>
      </c>
      <c r="N36" s="221" t="s">
        <v>150</v>
      </c>
      <c r="O36" s="220"/>
      <c r="P36" s="220"/>
    </row>
    <row r="37" spans="1:240" s="225" customFormat="1" ht="26.25" customHeight="1">
      <c r="A37" s="285"/>
      <c r="B37" s="293" t="s">
        <v>10</v>
      </c>
      <c r="C37" s="285"/>
      <c r="D37" s="294">
        <f>'20.06.01'!D9</f>
        <v>25000</v>
      </c>
      <c r="E37" s="290"/>
      <c r="F37" s="286"/>
      <c r="G37" s="292"/>
      <c r="H37" s="292"/>
      <c r="I37" s="292"/>
      <c r="J37" s="292"/>
      <c r="K37" s="221"/>
      <c r="L37" s="221"/>
      <c r="M37" s="221"/>
      <c r="N37" s="221"/>
      <c r="O37" s="223"/>
      <c r="P37" s="223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24"/>
      <c r="DS37" s="224"/>
      <c r="DT37" s="224"/>
      <c r="DU37" s="224"/>
      <c r="DV37" s="224"/>
      <c r="DW37" s="224"/>
      <c r="DX37" s="224"/>
      <c r="DY37" s="224"/>
      <c r="DZ37" s="224"/>
      <c r="EA37" s="224"/>
      <c r="EB37" s="224"/>
      <c r="EC37" s="224"/>
      <c r="ED37" s="224"/>
      <c r="EE37" s="224"/>
      <c r="EF37" s="224"/>
      <c r="EG37" s="224"/>
      <c r="EH37" s="224"/>
      <c r="EI37" s="224"/>
      <c r="EJ37" s="224"/>
      <c r="EK37" s="224"/>
      <c r="EL37" s="224"/>
      <c r="EM37" s="224"/>
      <c r="EN37" s="224"/>
      <c r="EO37" s="224"/>
      <c r="EP37" s="224"/>
      <c r="EQ37" s="224"/>
      <c r="ER37" s="224"/>
      <c r="ES37" s="224"/>
      <c r="ET37" s="224"/>
      <c r="EU37" s="224"/>
      <c r="EV37" s="224"/>
      <c r="EW37" s="224"/>
      <c r="EX37" s="224"/>
      <c r="EY37" s="224"/>
      <c r="EZ37" s="224"/>
      <c r="FA37" s="224"/>
      <c r="FB37" s="224"/>
      <c r="FC37" s="224"/>
      <c r="FD37" s="224"/>
      <c r="FE37" s="224"/>
      <c r="FF37" s="224"/>
      <c r="FG37" s="224"/>
      <c r="FH37" s="224"/>
      <c r="FI37" s="224"/>
      <c r="FJ37" s="224"/>
      <c r="FK37" s="224"/>
      <c r="FL37" s="224"/>
      <c r="FM37" s="224"/>
      <c r="FN37" s="224"/>
      <c r="FO37" s="224"/>
      <c r="FP37" s="224"/>
      <c r="FQ37" s="224"/>
      <c r="FR37" s="224"/>
      <c r="FS37" s="224"/>
      <c r="FT37" s="224"/>
      <c r="FU37" s="224"/>
      <c r="FV37" s="224"/>
      <c r="FW37" s="224"/>
      <c r="FX37" s="224"/>
      <c r="FY37" s="224"/>
      <c r="FZ37" s="224"/>
      <c r="GA37" s="224"/>
      <c r="GB37" s="224"/>
      <c r="GC37" s="224"/>
      <c r="GD37" s="224"/>
      <c r="GE37" s="224"/>
      <c r="GF37" s="224"/>
      <c r="GG37" s="224"/>
      <c r="GH37" s="224"/>
      <c r="GI37" s="224"/>
      <c r="GJ37" s="224"/>
      <c r="GK37" s="224"/>
      <c r="GL37" s="224"/>
      <c r="GM37" s="224"/>
      <c r="GN37" s="224"/>
      <c r="GO37" s="224"/>
      <c r="GP37" s="224"/>
      <c r="GQ37" s="224"/>
      <c r="GR37" s="224"/>
      <c r="GS37" s="224"/>
      <c r="GT37" s="224"/>
      <c r="GU37" s="224"/>
      <c r="GV37" s="224"/>
      <c r="GW37" s="224"/>
      <c r="GX37" s="224"/>
      <c r="GY37" s="224"/>
      <c r="GZ37" s="224"/>
      <c r="HA37" s="224"/>
      <c r="HB37" s="224"/>
      <c r="HC37" s="224"/>
      <c r="HD37" s="224"/>
      <c r="HE37" s="224"/>
      <c r="HF37" s="224"/>
      <c r="HG37" s="224"/>
      <c r="HH37" s="224"/>
      <c r="HI37" s="224"/>
      <c r="HJ37" s="224"/>
      <c r="HK37" s="224"/>
      <c r="HL37" s="224"/>
      <c r="HM37" s="224"/>
      <c r="HN37" s="224"/>
      <c r="HO37" s="224"/>
      <c r="HP37" s="224"/>
      <c r="HQ37" s="224"/>
      <c r="HR37" s="224"/>
      <c r="HS37" s="224"/>
      <c r="HT37" s="224"/>
      <c r="HU37" s="224"/>
      <c r="HV37" s="224"/>
      <c r="HW37" s="224"/>
      <c r="HX37" s="224"/>
      <c r="HY37" s="224"/>
      <c r="HZ37" s="224"/>
      <c r="IA37" s="224"/>
      <c r="IB37" s="224"/>
      <c r="IC37" s="224"/>
      <c r="ID37" s="224"/>
      <c r="IE37" s="224"/>
      <c r="IF37" s="224"/>
    </row>
    <row r="38" spans="1:16" s="217" customFormat="1" ht="30" customHeight="1">
      <c r="A38" s="285"/>
      <c r="B38" s="382" t="s">
        <v>20</v>
      </c>
      <c r="C38" s="383"/>
      <c r="D38" s="383"/>
      <c r="E38" s="383"/>
      <c r="F38" s="383"/>
      <c r="G38" s="383"/>
      <c r="H38" s="383"/>
      <c r="I38" s="383"/>
      <c r="J38" s="384"/>
      <c r="K38" s="221"/>
      <c r="L38" s="221"/>
      <c r="M38" s="221"/>
      <c r="N38" s="221"/>
      <c r="O38" s="220"/>
      <c r="P38" s="220"/>
    </row>
    <row r="39" spans="1:16" s="217" customFormat="1" ht="50.25" customHeight="1">
      <c r="A39" s="286">
        <f>'20.06.02'!A7</f>
        <v>11</v>
      </c>
      <c r="B39" s="287" t="str">
        <f>'20.06.02'!B7</f>
        <v>Servicii de transport aerian -rute externe</v>
      </c>
      <c r="C39" s="323" t="str">
        <f>'20.06.02'!C7</f>
        <v>60400000-2</v>
      </c>
      <c r="D39" s="289">
        <f>'20.06.02'!D7</f>
        <v>275000</v>
      </c>
      <c r="E39" s="290" t="s">
        <v>29</v>
      </c>
      <c r="F39" s="286" t="s">
        <v>59</v>
      </c>
      <c r="G39" s="291" t="str">
        <f>'20.06.02'!G7</f>
        <v>01.01.2023</v>
      </c>
      <c r="H39" s="291" t="str">
        <f>'20.06.02'!H7</f>
        <v>31.12.2023</v>
      </c>
      <c r="I39" s="292" t="s">
        <v>27</v>
      </c>
      <c r="J39" s="292" t="str">
        <f>'20.06.02'!I7</f>
        <v>Lavinia Simion
Daniela Dima</v>
      </c>
      <c r="K39" s="221" t="s">
        <v>150</v>
      </c>
      <c r="L39" s="221" t="s">
        <v>150</v>
      </c>
      <c r="M39" s="221" t="s">
        <v>150</v>
      </c>
      <c r="N39" s="221" t="s">
        <v>150</v>
      </c>
      <c r="O39" s="220"/>
      <c r="P39" s="220"/>
    </row>
    <row r="40" spans="1:240" s="225" customFormat="1" ht="26.25" customHeight="1">
      <c r="A40" s="285"/>
      <c r="B40" s="293" t="s">
        <v>10</v>
      </c>
      <c r="C40" s="285"/>
      <c r="D40" s="294">
        <f>'20.06.02'!D9</f>
        <v>275000</v>
      </c>
      <c r="E40" s="290"/>
      <c r="F40" s="286"/>
      <c r="G40" s="292"/>
      <c r="H40" s="292"/>
      <c r="I40" s="292"/>
      <c r="J40" s="292"/>
      <c r="K40" s="221"/>
      <c r="L40" s="221"/>
      <c r="M40" s="221"/>
      <c r="N40" s="221"/>
      <c r="O40" s="223"/>
      <c r="P40" s="223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24"/>
      <c r="DS40" s="224"/>
      <c r="DT40" s="224"/>
      <c r="DU40" s="224"/>
      <c r="DV40" s="224"/>
      <c r="DW40" s="224"/>
      <c r="DX40" s="224"/>
      <c r="DY40" s="224"/>
      <c r="DZ40" s="224"/>
      <c r="EA40" s="224"/>
      <c r="EB40" s="224"/>
      <c r="EC40" s="224"/>
      <c r="ED40" s="224"/>
      <c r="EE40" s="224"/>
      <c r="EF40" s="224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  <c r="ET40" s="224"/>
      <c r="EU40" s="224"/>
      <c r="EV40" s="224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  <c r="FO40" s="224"/>
      <c r="FP40" s="224"/>
      <c r="FQ40" s="224"/>
      <c r="FR40" s="224"/>
      <c r="FS40" s="224"/>
      <c r="FT40" s="224"/>
      <c r="FU40" s="224"/>
      <c r="FV40" s="224"/>
      <c r="FW40" s="224"/>
      <c r="FX40" s="224"/>
      <c r="FY40" s="224"/>
      <c r="FZ40" s="224"/>
      <c r="GA40" s="224"/>
      <c r="GB40" s="224"/>
      <c r="GC40" s="224"/>
      <c r="GD40" s="224"/>
      <c r="GE40" s="224"/>
      <c r="GF40" s="224"/>
      <c r="GG40" s="224"/>
      <c r="GH40" s="224"/>
      <c r="GI40" s="224"/>
      <c r="GJ40" s="224"/>
      <c r="GK40" s="224"/>
      <c r="GL40" s="224"/>
      <c r="GM40" s="224"/>
      <c r="GN40" s="224"/>
      <c r="GO40" s="224"/>
      <c r="GP40" s="224"/>
      <c r="GQ40" s="224"/>
      <c r="GR40" s="224"/>
      <c r="GS40" s="224"/>
      <c r="GT40" s="224"/>
      <c r="GU40" s="224"/>
      <c r="GV40" s="224"/>
      <c r="GW40" s="224"/>
      <c r="GX40" s="224"/>
      <c r="GY40" s="224"/>
      <c r="GZ40" s="224"/>
      <c r="HA40" s="224"/>
      <c r="HB40" s="224"/>
      <c r="HC40" s="224"/>
      <c r="HD40" s="224"/>
      <c r="HE40" s="224"/>
      <c r="HF40" s="224"/>
      <c r="HG40" s="224"/>
      <c r="HH40" s="224"/>
      <c r="HI40" s="224"/>
      <c r="HJ40" s="224"/>
      <c r="HK40" s="224"/>
      <c r="HL40" s="224"/>
      <c r="HM40" s="224"/>
      <c r="HN40" s="224"/>
      <c r="HO40" s="224"/>
      <c r="HP40" s="224"/>
      <c r="HQ40" s="224"/>
      <c r="HR40" s="224"/>
      <c r="HS40" s="224"/>
      <c r="HT40" s="224"/>
      <c r="HU40" s="224"/>
      <c r="HV40" s="224"/>
      <c r="HW40" s="224"/>
      <c r="HX40" s="224"/>
      <c r="HY40" s="224"/>
      <c r="HZ40" s="224"/>
      <c r="IA40" s="224"/>
      <c r="IB40" s="224"/>
      <c r="IC40" s="224"/>
      <c r="ID40" s="224"/>
      <c r="IE40" s="224"/>
      <c r="IF40" s="224"/>
    </row>
    <row r="41" spans="1:16" s="217" customFormat="1" ht="26.25" customHeight="1">
      <c r="A41" s="329"/>
      <c r="B41" s="330" t="s">
        <v>19</v>
      </c>
      <c r="C41" s="331"/>
      <c r="D41" s="332"/>
      <c r="E41" s="331"/>
      <c r="F41" s="331"/>
      <c r="G41" s="333"/>
      <c r="H41" s="333"/>
      <c r="I41" s="331"/>
      <c r="J41" s="331"/>
      <c r="K41" s="219"/>
      <c r="L41" s="219"/>
      <c r="M41" s="221"/>
      <c r="N41" s="221"/>
      <c r="O41" s="220"/>
      <c r="P41" s="220"/>
    </row>
    <row r="42" spans="1:16" s="217" customFormat="1" ht="44.25" customHeight="1">
      <c r="A42" s="286">
        <f>'71.01.02'!A7</f>
        <v>12</v>
      </c>
      <c r="B42" s="297" t="str">
        <f>'71.01.02'!B7</f>
        <v>Autovehicule</v>
      </c>
      <c r="C42" s="334" t="str">
        <f>'71.01.02'!C7</f>
        <v>34100000-8</v>
      </c>
      <c r="D42" s="335">
        <f>'71.01.02'!D7</f>
        <v>152000</v>
      </c>
      <c r="E42" s="290" t="s">
        <v>29</v>
      </c>
      <c r="F42" s="336" t="str">
        <f>'71.01.02'!F7</f>
        <v>acord cadru ONAC
licitatie deschisa</v>
      </c>
      <c r="G42" s="291" t="str">
        <f>'71.01.02'!G7</f>
        <v>01.01.2023</v>
      </c>
      <c r="H42" s="291" t="str">
        <f>'71.01.02'!H7</f>
        <v>30.04.2023</v>
      </c>
      <c r="I42" s="292" t="s">
        <v>159</v>
      </c>
      <c r="J42" s="291" t="str">
        <f>'71.01.02'!I7</f>
        <v>Nicusor Ilie Lungu
</v>
      </c>
      <c r="K42" s="219"/>
      <c r="L42" s="219" t="s">
        <v>150</v>
      </c>
      <c r="M42" s="221"/>
      <c r="N42" s="221"/>
      <c r="O42" s="220"/>
      <c r="P42" s="220"/>
    </row>
    <row r="43" spans="1:16" s="217" customFormat="1" ht="21" customHeight="1">
      <c r="A43" s="286"/>
      <c r="B43" s="326" t="str">
        <f>'71.01.02'!B8:C8</f>
        <v>TOTAL</v>
      </c>
      <c r="C43" s="334"/>
      <c r="D43" s="337">
        <f>'71.01.02'!D8</f>
        <v>152000</v>
      </c>
      <c r="E43" s="290"/>
      <c r="F43" s="336"/>
      <c r="G43" s="291"/>
      <c r="H43" s="291"/>
      <c r="I43" s="292"/>
      <c r="J43" s="291"/>
      <c r="K43" s="219"/>
      <c r="L43" s="219"/>
      <c r="M43" s="221"/>
      <c r="N43" s="221"/>
      <c r="O43" s="220"/>
      <c r="P43" s="220"/>
    </row>
    <row r="44" spans="1:16" s="217" customFormat="1" ht="29.25" customHeight="1" hidden="1">
      <c r="A44" s="329"/>
      <c r="B44" s="330" t="s">
        <v>102</v>
      </c>
      <c r="C44" s="331"/>
      <c r="D44" s="332"/>
      <c r="E44" s="331"/>
      <c r="F44" s="331"/>
      <c r="G44" s="333"/>
      <c r="H44" s="333"/>
      <c r="I44" s="331"/>
      <c r="J44" s="331"/>
      <c r="K44" s="219"/>
      <c r="L44" s="219"/>
      <c r="M44" s="221"/>
      <c r="N44" s="221"/>
      <c r="O44" s="220"/>
      <c r="P44" s="220"/>
    </row>
    <row r="45" spans="1:16" s="224" customFormat="1" ht="57" customHeight="1" hidden="1">
      <c r="A45" s="286" t="e">
        <f>'71.01.30'!A7</f>
        <v>#REF!</v>
      </c>
      <c r="B45" s="338" t="str">
        <f>'71.01.30'!B7</f>
        <v>Sistem electronic de registratura si management al documentelor INS</v>
      </c>
      <c r="C45" s="297" t="str">
        <f>'71.01.30'!C7</f>
        <v>72212443-6</v>
      </c>
      <c r="D45" s="308">
        <f>'71.01.30'!D7</f>
        <v>0</v>
      </c>
      <c r="E45" s="290" t="s">
        <v>58</v>
      </c>
      <c r="F45" s="336">
        <f>'71.01.30'!F7</f>
        <v>0</v>
      </c>
      <c r="G45" s="291">
        <f>'71.01.30'!G7</f>
        <v>0</v>
      </c>
      <c r="H45" s="291">
        <f>'71.01.30'!H7</f>
        <v>0</v>
      </c>
      <c r="I45" s="292" t="s">
        <v>27</v>
      </c>
      <c r="J45" s="291" t="str">
        <f>'71.01.30'!I7</f>
        <v>lipsa referat </v>
      </c>
      <c r="K45" s="219"/>
      <c r="L45" s="219"/>
      <c r="M45" s="221"/>
      <c r="N45" s="221"/>
      <c r="O45" s="223"/>
      <c r="P45" s="223"/>
    </row>
    <row r="46" spans="1:18" s="224" customFormat="1" ht="62.25" customHeight="1" hidden="1">
      <c r="A46" s="285" t="e">
        <f>A45+1</f>
        <v>#REF!</v>
      </c>
      <c r="B46" s="338" t="str">
        <f>'71.01.30'!B8</f>
        <v>Solutie informatica ( software pentru  proiect de e-biblioteca si e-arhiva)</v>
      </c>
      <c r="C46" s="297" t="str">
        <f>'71.01.30'!C8</f>
        <v>30216110-0</v>
      </c>
      <c r="D46" s="308">
        <f>'71.01.30'!D8</f>
        <v>0</v>
      </c>
      <c r="E46" s="290" t="s">
        <v>58</v>
      </c>
      <c r="F46" s="339">
        <f>'71.01.30'!F8</f>
        <v>0</v>
      </c>
      <c r="G46" s="291">
        <f>'71.01.30'!G8</f>
        <v>0</v>
      </c>
      <c r="H46" s="291">
        <f>'71.01.30'!H8</f>
        <v>0</v>
      </c>
      <c r="I46" s="292" t="s">
        <v>27</v>
      </c>
      <c r="J46" s="291" t="str">
        <f>'71.01.30'!I8</f>
        <v>lipsa referat </v>
      </c>
      <c r="K46" s="219"/>
      <c r="L46" s="219"/>
      <c r="M46" s="221"/>
      <c r="N46" s="221"/>
      <c r="O46" s="223"/>
      <c r="P46" s="223"/>
      <c r="Q46" s="223"/>
      <c r="R46" s="223"/>
    </row>
    <row r="47" spans="1:16" s="224" customFormat="1" ht="36.75" customHeight="1" hidden="1">
      <c r="A47" s="285"/>
      <c r="B47" s="326" t="str">
        <f>'71.01.30'!B9:C9</f>
        <v>TOTAL</v>
      </c>
      <c r="C47" s="297"/>
      <c r="D47" s="340">
        <f>'71.01.30'!D9</f>
        <v>0</v>
      </c>
      <c r="E47" s="290"/>
      <c r="F47" s="339"/>
      <c r="G47" s="291"/>
      <c r="H47" s="291"/>
      <c r="I47" s="292"/>
      <c r="J47" s="291"/>
      <c r="K47" s="222"/>
      <c r="L47" s="222"/>
      <c r="M47" s="221"/>
      <c r="N47" s="221"/>
      <c r="O47" s="223"/>
      <c r="P47" s="223"/>
    </row>
    <row r="48" spans="1:16" ht="29.25" customHeight="1">
      <c r="A48" s="330"/>
      <c r="B48" s="322" t="s">
        <v>36</v>
      </c>
      <c r="C48" s="341"/>
      <c r="D48" s="342">
        <f>D43+D40+D37+D34+D31+D27+D23+D13+D19+D16</f>
        <v>1427192.9700000002</v>
      </c>
      <c r="E48" s="330"/>
      <c r="F48" s="343"/>
      <c r="G48" s="341"/>
      <c r="H48" s="341"/>
      <c r="I48" s="330"/>
      <c r="J48" s="330"/>
      <c r="K48" s="222"/>
      <c r="L48" s="221"/>
      <c r="M48" s="232"/>
      <c r="N48" s="232"/>
      <c r="O48" s="233"/>
      <c r="P48" s="233"/>
    </row>
    <row r="49" spans="1:16" ht="27.75" customHeight="1">
      <c r="A49" s="344"/>
      <c r="B49" s="344"/>
      <c r="C49" s="344"/>
      <c r="D49" s="380"/>
      <c r="E49" s="380"/>
      <c r="F49" s="380"/>
      <c r="G49" s="345"/>
      <c r="H49" s="345"/>
      <c r="I49" s="345"/>
      <c r="J49" s="345"/>
      <c r="K49" s="220"/>
      <c r="L49" s="220"/>
      <c r="M49" s="233"/>
      <c r="N49" s="233"/>
      <c r="O49" s="233"/>
      <c r="P49" s="233"/>
    </row>
    <row r="50" spans="1:16" ht="47.25" customHeight="1">
      <c r="A50" s="388" t="s">
        <v>179</v>
      </c>
      <c r="B50" s="388"/>
      <c r="C50" s="388"/>
      <c r="D50" s="388"/>
      <c r="E50" s="388"/>
      <c r="F50" s="388"/>
      <c r="G50" s="388"/>
      <c r="H50" s="388"/>
      <c r="I50" s="388"/>
      <c r="J50" s="388"/>
      <c r="K50" s="220"/>
      <c r="L50" s="220"/>
      <c r="M50" s="233"/>
      <c r="N50" s="233"/>
      <c r="O50" s="233"/>
      <c r="P50" s="233"/>
    </row>
    <row r="51" spans="1:16" ht="45.75" customHeight="1">
      <c r="A51" s="378" t="s">
        <v>171</v>
      </c>
      <c r="B51" s="379"/>
      <c r="C51" s="379"/>
      <c r="D51" s="379"/>
      <c r="E51" s="379"/>
      <c r="F51" s="379"/>
      <c r="G51" s="379"/>
      <c r="H51" s="379"/>
      <c r="I51" s="379"/>
      <c r="J51" s="379"/>
      <c r="K51" s="220"/>
      <c r="L51" s="220"/>
      <c r="M51" s="233"/>
      <c r="N51" s="233"/>
      <c r="O51" s="233"/>
      <c r="P51" s="233"/>
    </row>
    <row r="52" spans="1:16" ht="20.25" customHeight="1">
      <c r="A52" s="386"/>
      <c r="B52" s="387"/>
      <c r="C52" s="387"/>
      <c r="D52" s="387"/>
      <c r="E52" s="387"/>
      <c r="F52" s="387"/>
      <c r="G52" s="387"/>
      <c r="H52" s="387"/>
      <c r="I52" s="387"/>
      <c r="J52" s="387"/>
      <c r="K52" s="220"/>
      <c r="L52" s="220"/>
      <c r="M52" s="233"/>
      <c r="N52" s="233"/>
      <c r="O52" s="233"/>
      <c r="P52" s="233"/>
    </row>
    <row r="53" spans="1:16" ht="27.75" customHeight="1">
      <c r="A53" s="368" t="s">
        <v>56</v>
      </c>
      <c r="B53" s="368"/>
      <c r="C53" s="368"/>
      <c r="D53" s="368"/>
      <c r="E53" s="368"/>
      <c r="F53" s="368"/>
      <c r="G53" s="368"/>
      <c r="H53" s="368"/>
      <c r="I53" s="368"/>
      <c r="J53" s="368"/>
      <c r="K53" s="220"/>
      <c r="L53" s="220"/>
      <c r="M53" s="233"/>
      <c r="N53" s="233"/>
      <c r="O53" s="233"/>
      <c r="P53" s="233"/>
    </row>
    <row r="54" spans="1:16" ht="32.25" customHeight="1">
      <c r="A54" s="346"/>
      <c r="B54" s="347"/>
      <c r="C54" s="348"/>
      <c r="D54" s="385" t="s">
        <v>185</v>
      </c>
      <c r="E54" s="385"/>
      <c r="F54" s="385"/>
      <c r="G54" s="349"/>
      <c r="H54" s="349"/>
      <c r="I54" s="350"/>
      <c r="J54" s="350"/>
      <c r="K54" s="220"/>
      <c r="L54" s="220"/>
      <c r="M54" s="233"/>
      <c r="N54" s="233"/>
      <c r="O54" s="233"/>
      <c r="P54" s="233"/>
    </row>
    <row r="55" spans="1:16" ht="66.75" customHeight="1">
      <c r="A55" s="351" t="s">
        <v>92</v>
      </c>
      <c r="B55" s="352"/>
      <c r="C55" s="351"/>
      <c r="D55" s="385"/>
      <c r="E55" s="385"/>
      <c r="F55" s="385"/>
      <c r="G55" s="353"/>
      <c r="H55" s="353"/>
      <c r="I55" s="354"/>
      <c r="J55" s="351"/>
      <c r="K55" s="220"/>
      <c r="L55" s="220"/>
      <c r="M55" s="233"/>
      <c r="N55" s="233"/>
      <c r="O55" s="233"/>
      <c r="P55" s="233"/>
    </row>
    <row r="56" spans="1:16" ht="20.25" customHeight="1">
      <c r="A56" s="355"/>
      <c r="B56" s="355"/>
      <c r="C56" s="355"/>
      <c r="D56" s="355"/>
      <c r="E56" s="355"/>
      <c r="F56" s="355"/>
      <c r="G56" s="356"/>
      <c r="H56" s="356"/>
      <c r="I56" s="355"/>
      <c r="J56" s="355"/>
      <c r="K56" s="220"/>
      <c r="L56" s="236"/>
      <c r="M56" s="233"/>
      <c r="N56" s="233"/>
      <c r="O56" s="233"/>
      <c r="P56" s="233"/>
    </row>
    <row r="57" spans="1:16" ht="24.75" customHeight="1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20"/>
      <c r="L57" s="220"/>
      <c r="M57" s="233"/>
      <c r="N57" s="233"/>
      <c r="O57" s="233"/>
      <c r="P57" s="233"/>
    </row>
    <row r="58" spans="1:16" ht="24" customHeight="1">
      <c r="A58" s="237"/>
      <c r="B58" s="238"/>
      <c r="C58" s="238"/>
      <c r="D58" s="238"/>
      <c r="E58" s="238"/>
      <c r="F58" s="238"/>
      <c r="G58" s="238"/>
      <c r="H58" s="238"/>
      <c r="I58" s="238"/>
      <c r="J58" s="238"/>
      <c r="K58" s="220"/>
      <c r="L58" s="220"/>
      <c r="M58" s="233"/>
      <c r="N58" s="233"/>
      <c r="O58" s="233"/>
      <c r="P58" s="233"/>
    </row>
    <row r="59" spans="1:16" ht="12.75" customHeight="1">
      <c r="A59" s="377"/>
      <c r="B59" s="377"/>
      <c r="C59" s="239"/>
      <c r="D59" s="240"/>
      <c r="E59" s="239"/>
      <c r="F59" s="367"/>
      <c r="G59" s="367"/>
      <c r="H59" s="367"/>
      <c r="I59" s="239"/>
      <c r="J59" s="239"/>
      <c r="K59" s="220"/>
      <c r="L59" s="220"/>
      <c r="M59" s="233"/>
      <c r="N59" s="233"/>
      <c r="O59" s="233"/>
      <c r="P59" s="233"/>
    </row>
    <row r="60" spans="1:16" ht="14.25">
      <c r="A60" s="372"/>
      <c r="B60" s="372"/>
      <c r="C60" s="372"/>
      <c r="D60" s="372"/>
      <c r="E60" s="372"/>
      <c r="F60" s="372"/>
      <c r="G60" s="372"/>
      <c r="H60" s="372"/>
      <c r="I60" s="372"/>
      <c r="J60" s="372"/>
      <c r="K60" s="220"/>
      <c r="L60" s="220"/>
      <c r="M60" s="233"/>
      <c r="N60" s="233"/>
      <c r="O60" s="233"/>
      <c r="P60" s="233"/>
    </row>
    <row r="61" spans="1:16" ht="6" customHeight="1">
      <c r="A61" s="373"/>
      <c r="B61" s="373"/>
      <c r="C61" s="373"/>
      <c r="D61" s="373"/>
      <c r="E61" s="373"/>
      <c r="F61" s="373"/>
      <c r="G61" s="373"/>
      <c r="H61" s="373"/>
      <c r="I61" s="373"/>
      <c r="J61" s="373"/>
      <c r="K61" s="220"/>
      <c r="L61" s="220"/>
      <c r="M61" s="233"/>
      <c r="N61" s="233"/>
      <c r="O61" s="233"/>
      <c r="P61" s="233"/>
    </row>
    <row r="62" spans="1:16" ht="10.5" customHeight="1">
      <c r="A62" s="373"/>
      <c r="B62" s="373"/>
      <c r="C62" s="373"/>
      <c r="D62" s="373"/>
      <c r="E62" s="373"/>
      <c r="F62" s="373"/>
      <c r="G62" s="373"/>
      <c r="H62" s="373"/>
      <c r="I62" s="373"/>
      <c r="J62" s="373"/>
      <c r="K62" s="220"/>
      <c r="L62" s="220"/>
      <c r="M62" s="233"/>
      <c r="N62" s="233"/>
      <c r="O62" s="233"/>
      <c r="P62" s="233"/>
    </row>
    <row r="63" spans="1:16" ht="13.5" customHeight="1">
      <c r="A63" s="241"/>
      <c r="B63" s="242"/>
      <c r="C63" s="241"/>
      <c r="D63" s="370"/>
      <c r="E63" s="370"/>
      <c r="F63" s="370"/>
      <c r="G63" s="370"/>
      <c r="H63" s="243"/>
      <c r="I63" s="242"/>
      <c r="J63" s="242"/>
      <c r="K63" s="220"/>
      <c r="L63" s="220"/>
      <c r="M63" s="233"/>
      <c r="N63" s="233"/>
      <c r="O63" s="233"/>
      <c r="P63" s="233"/>
    </row>
    <row r="64" spans="1:16" ht="12.75" customHeight="1">
      <c r="A64" s="241"/>
      <c r="B64" s="242"/>
      <c r="C64" s="241"/>
      <c r="D64" s="244"/>
      <c r="E64" s="241"/>
      <c r="F64" s="245"/>
      <c r="G64" s="243"/>
      <c r="H64" s="243"/>
      <c r="I64" s="242"/>
      <c r="J64" s="242"/>
      <c r="K64" s="220"/>
      <c r="L64" s="220"/>
      <c r="M64" s="233"/>
      <c r="N64" s="233"/>
      <c r="O64" s="233"/>
      <c r="P64" s="233"/>
    </row>
    <row r="65" spans="1:16" ht="12.75" customHeight="1">
      <c r="A65" s="241"/>
      <c r="B65" s="242"/>
      <c r="C65" s="241"/>
      <c r="D65" s="244"/>
      <c r="E65" s="241"/>
      <c r="F65" s="245"/>
      <c r="G65" s="243"/>
      <c r="H65" s="243"/>
      <c r="I65" s="242"/>
      <c r="J65" s="242"/>
      <c r="K65" s="220"/>
      <c r="L65" s="220"/>
      <c r="M65" s="233"/>
      <c r="N65" s="233"/>
      <c r="O65" s="233"/>
      <c r="P65" s="233"/>
    </row>
    <row r="66" spans="1:16" ht="15">
      <c r="A66" s="241"/>
      <c r="B66" s="242"/>
      <c r="C66" s="241"/>
      <c r="D66" s="371"/>
      <c r="E66" s="371"/>
      <c r="F66" s="371"/>
      <c r="G66" s="371"/>
      <c r="H66" s="243"/>
      <c r="I66" s="242"/>
      <c r="J66" s="242"/>
      <c r="K66" s="220"/>
      <c r="L66" s="220"/>
      <c r="M66" s="233"/>
      <c r="N66" s="233"/>
      <c r="O66" s="233"/>
      <c r="P66" s="233"/>
    </row>
    <row r="67" spans="1:16" ht="15">
      <c r="A67" s="241"/>
      <c r="B67" s="242"/>
      <c r="C67" s="241"/>
      <c r="D67" s="371"/>
      <c r="E67" s="371"/>
      <c r="F67" s="371"/>
      <c r="G67" s="371"/>
      <c r="H67" s="243"/>
      <c r="I67" s="242"/>
      <c r="J67" s="242"/>
      <c r="K67" s="220"/>
      <c r="L67" s="220"/>
      <c r="M67" s="233"/>
      <c r="N67" s="233"/>
      <c r="O67" s="233"/>
      <c r="P67" s="233"/>
    </row>
    <row r="68" spans="1:10" ht="15">
      <c r="A68" s="241"/>
      <c r="B68" s="242"/>
      <c r="C68" s="241"/>
      <c r="D68" s="369"/>
      <c r="E68" s="369"/>
      <c r="F68" s="369"/>
      <c r="G68" s="369"/>
      <c r="H68" s="243"/>
      <c r="I68" s="242"/>
      <c r="J68" s="242"/>
    </row>
    <row r="69" spans="1:10" ht="15">
      <c r="A69" s="241"/>
      <c r="B69" s="242"/>
      <c r="C69" s="241"/>
      <c r="D69" s="244"/>
      <c r="E69" s="241"/>
      <c r="F69" s="245"/>
      <c r="G69" s="243"/>
      <c r="H69" s="243"/>
      <c r="I69" s="242"/>
      <c r="J69" s="242"/>
    </row>
    <row r="70" spans="1:10" ht="15">
      <c r="A70" s="241"/>
      <c r="B70" s="242"/>
      <c r="C70" s="241"/>
      <c r="D70" s="244"/>
      <c r="E70" s="241"/>
      <c r="F70" s="245"/>
      <c r="G70" s="243"/>
      <c r="H70" s="243"/>
      <c r="I70" s="242"/>
      <c r="J70" s="242"/>
    </row>
    <row r="71" spans="1:10" ht="14.25">
      <c r="A71" s="246"/>
      <c r="B71" s="215"/>
      <c r="C71" s="246"/>
      <c r="D71" s="247"/>
      <c r="E71" s="246"/>
      <c r="F71" s="216"/>
      <c r="G71" s="248"/>
      <c r="H71" s="248"/>
      <c r="I71" s="215"/>
      <c r="J71" s="215"/>
    </row>
  </sheetData>
  <sheetProtection/>
  <mergeCells count="35">
    <mergeCell ref="B4:C4"/>
    <mergeCell ref="E9:E10"/>
    <mergeCell ref="C9:C10"/>
    <mergeCell ref="F9:F10"/>
    <mergeCell ref="A6:J6"/>
    <mergeCell ref="J9:J10"/>
    <mergeCell ref="G9:G10"/>
    <mergeCell ref="B9:B10"/>
    <mergeCell ref="B5:C5"/>
    <mergeCell ref="H9:H10"/>
    <mergeCell ref="A52:J52"/>
    <mergeCell ref="A50:J50"/>
    <mergeCell ref="B24:J24"/>
    <mergeCell ref="B14:J14"/>
    <mergeCell ref="B17:J17"/>
    <mergeCell ref="B11:J11"/>
    <mergeCell ref="D7:F7"/>
    <mergeCell ref="C8:G8"/>
    <mergeCell ref="K9:N9"/>
    <mergeCell ref="A59:B59"/>
    <mergeCell ref="A51:J51"/>
    <mergeCell ref="D49:F49"/>
    <mergeCell ref="A9:A10"/>
    <mergeCell ref="B38:J38"/>
    <mergeCell ref="B20:J20"/>
    <mergeCell ref="D54:F55"/>
    <mergeCell ref="F59:H59"/>
    <mergeCell ref="A53:J53"/>
    <mergeCell ref="D68:G68"/>
    <mergeCell ref="F63:G63"/>
    <mergeCell ref="D63:E63"/>
    <mergeCell ref="D67:G67"/>
    <mergeCell ref="D66:G66"/>
    <mergeCell ref="A60:J60"/>
    <mergeCell ref="A61:J62"/>
  </mergeCells>
  <printOptions/>
  <pageMargins left="0.25" right="0.25" top="0.75" bottom="0.5" header="0.3" footer="0.3"/>
  <pageSetup fitToWidth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24.57421875" style="0" customWidth="1"/>
    <col min="3" max="3" width="20.28125" style="0" customWidth="1"/>
    <col min="4" max="4" width="20.7109375" style="0" customWidth="1"/>
    <col min="5" max="5" width="16.00390625" style="0" customWidth="1"/>
    <col min="6" max="7" width="15.140625" style="0" customWidth="1"/>
    <col min="8" max="8" width="13.00390625" style="0" customWidth="1"/>
    <col min="12" max="12" width="11.7109375" style="0" customWidth="1"/>
    <col min="13" max="13" width="16.00390625" style="0" customWidth="1"/>
    <col min="15" max="15" width="21.8515625" style="0" customWidth="1"/>
  </cols>
  <sheetData>
    <row r="1" spans="1:9" ht="63.75">
      <c r="A1" s="112" t="s">
        <v>0</v>
      </c>
      <c r="B1" s="112" t="s">
        <v>1</v>
      </c>
      <c r="C1" s="112" t="s">
        <v>2</v>
      </c>
      <c r="D1" s="112" t="s">
        <v>3</v>
      </c>
      <c r="E1" s="112" t="s">
        <v>4</v>
      </c>
      <c r="F1" s="112" t="s">
        <v>15</v>
      </c>
      <c r="G1" s="112" t="s">
        <v>93</v>
      </c>
      <c r="H1" s="112" t="s">
        <v>94</v>
      </c>
      <c r="I1" s="112" t="s">
        <v>9</v>
      </c>
    </row>
    <row r="2" spans="1:9" ht="12.75">
      <c r="A2" s="112" t="s">
        <v>109</v>
      </c>
      <c r="B2" s="173"/>
      <c r="C2" s="173"/>
      <c r="D2" s="393" t="s">
        <v>6</v>
      </c>
      <c r="E2" s="394"/>
      <c r="F2" s="174"/>
      <c r="G2" s="173"/>
      <c r="H2" s="173"/>
      <c r="I2" s="173"/>
    </row>
    <row r="3" spans="1:9" ht="12.75">
      <c r="A3" s="173"/>
      <c r="B3" s="175"/>
      <c r="C3" s="176"/>
      <c r="D3" s="173"/>
      <c r="E3" s="173"/>
      <c r="F3" s="173"/>
      <c r="G3" s="173"/>
      <c r="H3" s="173"/>
      <c r="I3" s="173"/>
    </row>
    <row r="4" spans="1:15" ht="399" customHeight="1">
      <c r="A4" s="131">
        <v>1</v>
      </c>
      <c r="B4" s="189" t="s">
        <v>187</v>
      </c>
      <c r="C4" s="188" t="s">
        <v>116</v>
      </c>
      <c r="D4" s="266">
        <v>19327.73</v>
      </c>
      <c r="E4" s="267">
        <f>D4*1.19</f>
        <v>22999.9987</v>
      </c>
      <c r="F4" s="131" t="s">
        <v>110</v>
      </c>
      <c r="G4" s="177" t="s">
        <v>115</v>
      </c>
      <c r="H4" s="177" t="s">
        <v>117</v>
      </c>
      <c r="I4" s="131" t="s">
        <v>172</v>
      </c>
      <c r="K4" s="17" t="s">
        <v>165</v>
      </c>
      <c r="M4" s="17" t="s">
        <v>166</v>
      </c>
      <c r="O4" s="265"/>
    </row>
    <row r="5" spans="1:9" ht="12.75">
      <c r="A5" s="178"/>
      <c r="B5" s="395" t="s">
        <v>10</v>
      </c>
      <c r="C5" s="396"/>
      <c r="D5" s="164">
        <f>SUM(D4:D4)</f>
        <v>19327.73</v>
      </c>
      <c r="E5" s="164">
        <f>SUM(E4:E4)</f>
        <v>22999.9987</v>
      </c>
      <c r="F5" s="179"/>
      <c r="G5" s="178"/>
      <c r="H5" s="173"/>
      <c r="I5" s="173"/>
    </row>
  </sheetData>
  <sheetProtection/>
  <mergeCells count="2">
    <mergeCell ref="D2:E2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6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8.28125" style="35" customWidth="1"/>
    <col min="2" max="2" width="26.00390625" style="35" customWidth="1"/>
    <col min="3" max="3" width="16.8515625" style="35" customWidth="1"/>
    <col min="4" max="4" width="15.28125" style="35" customWidth="1"/>
    <col min="5" max="5" width="15.7109375" style="35" customWidth="1"/>
    <col min="6" max="6" width="12.8515625" style="35" customWidth="1"/>
    <col min="7" max="7" width="15.28125" style="35" customWidth="1"/>
    <col min="8" max="8" width="14.00390625" style="35" customWidth="1"/>
    <col min="9" max="9" width="14.140625" style="35" customWidth="1"/>
    <col min="10" max="12" width="9.140625" style="35" customWidth="1"/>
    <col min="13" max="13" width="10.140625" style="35" bestFit="1" customWidth="1"/>
    <col min="14" max="16384" width="9.140625" style="35" customWidth="1"/>
  </cols>
  <sheetData>
    <row r="3" spans="1:9" ht="15">
      <c r="A3" s="397" t="s">
        <v>167</v>
      </c>
      <c r="B3" s="397"/>
      <c r="C3" s="397"/>
      <c r="D3" s="397"/>
      <c r="E3" s="397"/>
      <c r="F3" s="397"/>
      <c r="G3" s="397"/>
      <c r="H3" s="397"/>
      <c r="I3" s="397"/>
    </row>
    <row r="4" spans="1:9" ht="12.75">
      <c r="A4" s="40"/>
      <c r="B4" s="40"/>
      <c r="C4" s="40"/>
      <c r="D4" s="40"/>
      <c r="E4" s="40"/>
      <c r="F4" s="40"/>
      <c r="G4" s="398"/>
      <c r="H4" s="398"/>
      <c r="I4" s="34"/>
    </row>
    <row r="5" spans="1:9" ht="63.75">
      <c r="A5" s="41" t="s">
        <v>0</v>
      </c>
      <c r="B5" s="42" t="s">
        <v>30</v>
      </c>
      <c r="C5" s="27" t="s">
        <v>2</v>
      </c>
      <c r="D5" s="42" t="s">
        <v>31</v>
      </c>
      <c r="E5" s="43" t="s">
        <v>4</v>
      </c>
      <c r="F5" s="41" t="s">
        <v>15</v>
      </c>
      <c r="G5" s="41" t="s">
        <v>38</v>
      </c>
      <c r="H5" s="41" t="s">
        <v>39</v>
      </c>
      <c r="I5" s="43" t="s">
        <v>9</v>
      </c>
    </row>
    <row r="6" spans="1:9" ht="12.75">
      <c r="A6" s="27" t="s">
        <v>124</v>
      </c>
      <c r="B6" s="28"/>
      <c r="C6" s="28"/>
      <c r="D6" s="29"/>
      <c r="E6" s="30">
        <f>+D6*1.19</f>
        <v>0</v>
      </c>
      <c r="F6" s="31"/>
      <c r="G6" s="28"/>
      <c r="H6" s="28"/>
      <c r="I6" s="30"/>
    </row>
    <row r="7" spans="1:13" ht="67.5" customHeight="1">
      <c r="A7" s="357">
        <f>'20.01.01'!A4+1</f>
        <v>2</v>
      </c>
      <c r="B7" s="272" t="s">
        <v>169</v>
      </c>
      <c r="C7" s="192" t="s">
        <v>123</v>
      </c>
      <c r="D7" s="359">
        <v>34317.48</v>
      </c>
      <c r="E7" s="193">
        <f>D7*1.19</f>
        <v>40837.8012</v>
      </c>
      <c r="F7" s="202" t="s">
        <v>130</v>
      </c>
      <c r="G7" s="195" t="s">
        <v>133</v>
      </c>
      <c r="H7" s="195" t="s">
        <v>99</v>
      </c>
      <c r="I7" s="194" t="s">
        <v>173</v>
      </c>
      <c r="J7" s="35" t="s">
        <v>180</v>
      </c>
      <c r="M7" s="271"/>
    </row>
    <row r="8" spans="1:9" ht="12.75">
      <c r="A8" s="48"/>
      <c r="B8" s="399" t="s">
        <v>10</v>
      </c>
      <c r="C8" s="400"/>
      <c r="D8" s="38">
        <f>SUM(D7)</f>
        <v>34317.48</v>
      </c>
      <c r="E8" s="38">
        <f>SUM(E7:E7)</f>
        <v>40837.8012</v>
      </c>
      <c r="F8" s="48"/>
      <c r="G8" s="48"/>
      <c r="H8" s="48"/>
      <c r="I8" s="21"/>
    </row>
    <row r="15" ht="12.75">
      <c r="N15" s="358"/>
    </row>
    <row r="26" ht="12.75">
      <c r="M26" s="358"/>
    </row>
  </sheetData>
  <sheetProtection/>
  <mergeCells count="3">
    <mergeCell ref="A3:I3"/>
    <mergeCell ref="G4:H4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J1"/>
    </sheetView>
  </sheetViews>
  <sheetFormatPr defaultColWidth="9.140625" defaultRowHeight="12.75"/>
  <cols>
    <col min="2" max="2" width="18.00390625" style="0" customWidth="1"/>
    <col min="3" max="3" width="16.8515625" style="0" customWidth="1"/>
    <col min="4" max="4" width="12.57421875" style="0" customWidth="1"/>
    <col min="6" max="6" width="14.00390625" style="0" customWidth="1"/>
    <col min="7" max="7" width="13.140625" style="0" customWidth="1"/>
    <col min="8" max="8" width="12.7109375" style="0" customWidth="1"/>
    <col min="9" max="9" width="15.28125" style="0" customWidth="1"/>
  </cols>
  <sheetData>
    <row r="1" spans="1:10" ht="12.75">
      <c r="A1" s="401" t="s">
        <v>135</v>
      </c>
      <c r="B1" s="401"/>
      <c r="C1" s="401"/>
      <c r="D1" s="401"/>
      <c r="E1" s="401"/>
      <c r="F1" s="401"/>
      <c r="G1" s="401"/>
      <c r="H1" s="401"/>
      <c r="I1" s="401"/>
      <c r="J1" s="401"/>
    </row>
    <row r="2" spans="1:10" ht="12.75">
      <c r="A2" s="100"/>
      <c r="B2" s="100"/>
      <c r="C2" s="100"/>
      <c r="D2" s="100"/>
      <c r="E2" s="100"/>
      <c r="F2" s="100"/>
      <c r="G2" s="100"/>
      <c r="H2" s="205"/>
      <c r="I2" s="206"/>
      <c r="J2" s="100"/>
    </row>
    <row r="3" spans="1:10" ht="63.75">
      <c r="A3" s="158" t="s">
        <v>0</v>
      </c>
      <c r="B3" s="207" t="s">
        <v>1</v>
      </c>
      <c r="C3" s="207" t="s">
        <v>2</v>
      </c>
      <c r="D3" s="158" t="s">
        <v>3</v>
      </c>
      <c r="E3" s="158" t="s">
        <v>4</v>
      </c>
      <c r="F3" s="158" t="s">
        <v>15</v>
      </c>
      <c r="G3" s="158" t="s">
        <v>93</v>
      </c>
      <c r="H3" s="158" t="s">
        <v>94</v>
      </c>
      <c r="I3" s="158" t="s">
        <v>9</v>
      </c>
      <c r="J3" s="160" t="s">
        <v>136</v>
      </c>
    </row>
    <row r="4" spans="1:10" ht="12.75">
      <c r="A4" s="208" t="s">
        <v>137</v>
      </c>
      <c r="B4" s="118"/>
      <c r="C4" s="118"/>
      <c r="D4" s="402" t="s">
        <v>6</v>
      </c>
      <c r="E4" s="402"/>
      <c r="F4" s="119"/>
      <c r="G4" s="118"/>
      <c r="H4" s="118"/>
      <c r="I4" s="118"/>
      <c r="J4" s="118"/>
    </row>
    <row r="5" spans="1:10" ht="12.75">
      <c r="A5" s="208"/>
      <c r="B5" s="118"/>
      <c r="C5" s="118"/>
      <c r="D5" s="119"/>
      <c r="E5" s="119"/>
      <c r="F5" s="119"/>
      <c r="G5" s="118"/>
      <c r="H5" s="118"/>
      <c r="I5" s="118"/>
      <c r="J5" s="118"/>
    </row>
    <row r="6" spans="1:10" ht="63.75">
      <c r="A6" s="71">
        <f>'20.01.05'!A7+1</f>
        <v>3</v>
      </c>
      <c r="B6" s="198" t="s">
        <v>131</v>
      </c>
      <c r="C6" s="203" t="s">
        <v>132</v>
      </c>
      <c r="D6" s="263">
        <v>7006.5</v>
      </c>
      <c r="E6" s="264">
        <f>D6*1.19</f>
        <v>8337.734999999999</v>
      </c>
      <c r="F6" s="194" t="s">
        <v>129</v>
      </c>
      <c r="G6" s="204" t="s">
        <v>133</v>
      </c>
      <c r="H6" s="204" t="s">
        <v>134</v>
      </c>
      <c r="I6" s="71" t="s">
        <v>46</v>
      </c>
      <c r="J6" s="118" t="s">
        <v>138</v>
      </c>
    </row>
    <row r="7" spans="1:10" ht="12.75">
      <c r="A7" s="2"/>
      <c r="B7" s="209" t="s">
        <v>10</v>
      </c>
      <c r="C7" s="2"/>
      <c r="D7" s="210">
        <f>SUM(D6)</f>
        <v>7006.5</v>
      </c>
      <c r="E7" s="210">
        <f>SUM(E6)</f>
        <v>8337.734999999999</v>
      </c>
      <c r="F7" s="2"/>
      <c r="G7" s="2"/>
      <c r="H7" s="2"/>
      <c r="I7" s="2"/>
      <c r="J7" s="2"/>
    </row>
  </sheetData>
  <sheetProtection/>
  <mergeCells count="2">
    <mergeCell ref="A1:J1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2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8.7109375" style="152" customWidth="1"/>
    <col min="2" max="2" width="30.140625" style="153" customWidth="1"/>
    <col min="3" max="3" width="12.28125" style="18" customWidth="1"/>
    <col min="4" max="4" width="13.8515625" style="18" customWidth="1"/>
    <col min="5" max="5" width="13.7109375" style="134" customWidth="1"/>
    <col min="6" max="6" width="20.57421875" style="18" customWidth="1"/>
    <col min="7" max="7" width="10.8515625" style="18" customWidth="1"/>
    <col min="8" max="8" width="13.8515625" style="18" customWidth="1"/>
    <col min="9" max="9" width="13.7109375" style="18" customWidth="1"/>
    <col min="10" max="10" width="15.421875" style="18" customWidth="1"/>
    <col min="11" max="11" width="11.7109375" style="18" customWidth="1"/>
    <col min="12" max="12" width="15.57421875" style="18" customWidth="1"/>
    <col min="13" max="14" width="11.7109375" style="18" bestFit="1" customWidth="1"/>
    <col min="15" max="16" width="10.140625" style="18" bestFit="1" customWidth="1"/>
    <col min="17" max="16384" width="9.140625" style="18" customWidth="1"/>
  </cols>
  <sheetData>
    <row r="1" spans="1:10" ht="12.75">
      <c r="A1" s="96"/>
      <c r="B1" s="97"/>
      <c r="C1" s="98"/>
      <c r="D1" s="98"/>
      <c r="E1" s="99"/>
      <c r="F1" s="98"/>
      <c r="G1" s="98"/>
      <c r="H1" s="98"/>
      <c r="I1" s="98"/>
      <c r="J1" s="100"/>
    </row>
    <row r="2" spans="1:10" ht="12.75">
      <c r="A2" s="101"/>
      <c r="B2" s="102"/>
      <c r="C2" s="103"/>
      <c r="D2" s="100"/>
      <c r="E2" s="104"/>
      <c r="F2" s="100"/>
      <c r="G2" s="105"/>
      <c r="H2" s="105"/>
      <c r="I2" s="100"/>
      <c r="J2" s="100"/>
    </row>
    <row r="3" spans="1:10" ht="15">
      <c r="A3" s="403" t="s">
        <v>167</v>
      </c>
      <c r="B3" s="403"/>
      <c r="C3" s="403"/>
      <c r="D3" s="403"/>
      <c r="E3" s="403"/>
      <c r="F3" s="403"/>
      <c r="G3" s="403"/>
      <c r="H3" s="403"/>
      <c r="I3" s="403"/>
      <c r="J3" s="100"/>
    </row>
    <row r="4" spans="1:10" ht="12.75">
      <c r="A4" s="101"/>
      <c r="B4" s="102"/>
      <c r="C4" s="103"/>
      <c r="D4" s="100"/>
      <c r="E4" s="104"/>
      <c r="F4" s="100"/>
      <c r="G4" s="106"/>
      <c r="H4" s="106"/>
      <c r="I4" s="100"/>
      <c r="J4" s="100"/>
    </row>
    <row r="5" spans="1:12" s="115" customFormat="1" ht="75" customHeight="1">
      <c r="A5" s="107" t="s">
        <v>0</v>
      </c>
      <c r="B5" s="108" t="s">
        <v>30</v>
      </c>
      <c r="C5" s="109" t="s">
        <v>2</v>
      </c>
      <c r="D5" s="110" t="s">
        <v>31</v>
      </c>
      <c r="E5" s="111" t="s">
        <v>25</v>
      </c>
      <c r="F5" s="112" t="s">
        <v>38</v>
      </c>
      <c r="G5" s="112" t="s">
        <v>39</v>
      </c>
      <c r="H5" s="112" t="s">
        <v>32</v>
      </c>
      <c r="I5" s="112" t="s">
        <v>33</v>
      </c>
      <c r="J5" s="113"/>
      <c r="K5" s="114"/>
      <c r="L5" s="114"/>
    </row>
    <row r="6" spans="1:12" ht="17.25" customHeight="1">
      <c r="A6" s="116" t="s">
        <v>17</v>
      </c>
      <c r="B6" s="117"/>
      <c r="C6" s="118"/>
      <c r="D6" s="119"/>
      <c r="E6" s="120"/>
      <c r="F6" s="119"/>
      <c r="G6" s="118"/>
      <c r="H6" s="118"/>
      <c r="I6" s="121"/>
      <c r="J6" s="122"/>
      <c r="K6" s="19"/>
      <c r="L6" s="19"/>
    </row>
    <row r="7" spans="1:14" s="94" customFormat="1" ht="48" customHeight="1">
      <c r="A7" s="123">
        <f>'20.01.08'!A6+1</f>
        <v>4</v>
      </c>
      <c r="B7" s="182" t="s">
        <v>104</v>
      </c>
      <c r="C7" s="124" t="s">
        <v>35</v>
      </c>
      <c r="D7" s="180">
        <v>0</v>
      </c>
      <c r="E7" s="172">
        <f>D7*1.19</f>
        <v>0</v>
      </c>
      <c r="F7" s="125"/>
      <c r="G7" s="126"/>
      <c r="H7" s="126"/>
      <c r="I7" s="125"/>
      <c r="J7" s="127"/>
      <c r="K7" s="128"/>
      <c r="L7" s="129"/>
      <c r="M7" s="130"/>
      <c r="N7" s="130"/>
    </row>
    <row r="8" spans="1:13" ht="50.25" customHeight="1">
      <c r="A8" s="254">
        <f>A7+1</f>
        <v>5</v>
      </c>
      <c r="B8" s="252" t="s">
        <v>161</v>
      </c>
      <c r="C8" s="253" t="s">
        <v>152</v>
      </c>
      <c r="D8" s="360">
        <v>133128.37</v>
      </c>
      <c r="E8" s="361">
        <f>D8*1.19</f>
        <v>158422.7603</v>
      </c>
      <c r="F8" s="254" t="s">
        <v>177</v>
      </c>
      <c r="G8" s="255" t="s">
        <v>115</v>
      </c>
      <c r="H8" s="255" t="s">
        <v>153</v>
      </c>
      <c r="I8" s="256" t="s">
        <v>174</v>
      </c>
      <c r="J8" s="140"/>
      <c r="L8" s="18" t="s">
        <v>163</v>
      </c>
      <c r="M8" s="18" t="s">
        <v>178</v>
      </c>
    </row>
    <row r="9" spans="1:10" ht="12.75">
      <c r="A9" s="135"/>
      <c r="B9" s="136" t="s">
        <v>10</v>
      </c>
      <c r="C9" s="119"/>
      <c r="D9" s="137">
        <f>SUM(D7:D8)</f>
        <v>133128.37</v>
      </c>
      <c r="E9" s="137">
        <f>SUM(E7:E8)</f>
        <v>158422.7603</v>
      </c>
      <c r="F9" s="138"/>
      <c r="G9" s="139"/>
      <c r="H9" s="139"/>
      <c r="I9" s="71"/>
      <c r="J9" s="100"/>
    </row>
    <row r="10" spans="1:12" ht="12.75">
      <c r="A10" s="141"/>
      <c r="B10" s="142"/>
      <c r="C10" s="143"/>
      <c r="D10" s="144" t="s">
        <v>53</v>
      </c>
      <c r="E10" s="145"/>
      <c r="F10" s="146"/>
      <c r="G10" s="147"/>
      <c r="H10" s="147"/>
      <c r="I10" s="148"/>
      <c r="J10" s="100"/>
      <c r="K10" s="18" t="s">
        <v>182</v>
      </c>
      <c r="L10" s="18">
        <v>109258.37</v>
      </c>
    </row>
    <row r="11" spans="1:12" ht="12.75">
      <c r="A11" s="101"/>
      <c r="B11" s="102"/>
      <c r="C11" s="100"/>
      <c r="D11" s="100"/>
      <c r="E11" s="104"/>
      <c r="F11" s="149"/>
      <c r="G11" s="100"/>
      <c r="H11" s="150"/>
      <c r="I11" s="151"/>
      <c r="J11" s="100"/>
      <c r="L11" s="364">
        <f>L10+23870</f>
        <v>133128.37</v>
      </c>
    </row>
    <row r="12" spans="1:10" ht="12.75">
      <c r="A12" s="101"/>
      <c r="B12" s="102"/>
      <c r="C12" s="100"/>
      <c r="D12" s="100"/>
      <c r="E12" s="104"/>
      <c r="F12" s="100"/>
      <c r="G12" s="100"/>
      <c r="H12" s="104"/>
      <c r="I12" s="100"/>
      <c r="J12" s="100"/>
    </row>
    <row r="13" spans="1:10" ht="12.75">
      <c r="A13" s="101"/>
      <c r="B13" s="102"/>
      <c r="C13" s="100"/>
      <c r="D13" s="150"/>
      <c r="E13" s="104"/>
      <c r="F13" s="100"/>
      <c r="G13" s="100"/>
      <c r="H13" s="100"/>
      <c r="I13" s="100"/>
      <c r="J13" s="100"/>
    </row>
    <row r="14" spans="1:10" ht="12.75">
      <c r="A14" s="101"/>
      <c r="B14" s="102"/>
      <c r="C14" s="100"/>
      <c r="D14" s="100"/>
      <c r="E14" s="104"/>
      <c r="F14" s="100"/>
      <c r="G14" s="100"/>
      <c r="H14" s="100"/>
      <c r="I14" s="100"/>
      <c r="J14" s="100"/>
    </row>
    <row r="15" spans="1:9" ht="12.75">
      <c r="A15" s="101"/>
      <c r="B15" s="102"/>
      <c r="C15" s="100"/>
      <c r="D15" s="100"/>
      <c r="E15" s="104"/>
      <c r="F15" s="104"/>
      <c r="G15" s="100"/>
      <c r="H15" s="100"/>
      <c r="I15" s="100"/>
    </row>
    <row r="19" ht="12.75">
      <c r="J19" s="134"/>
    </row>
    <row r="22" ht="12.75">
      <c r="J22" s="134"/>
    </row>
    <row r="25" spans="12:14" ht="12.75">
      <c r="L25" s="134"/>
      <c r="N25" s="134"/>
    </row>
    <row r="28" ht="12.75">
      <c r="P28" s="134"/>
    </row>
  </sheetData>
  <sheetProtection/>
  <mergeCells count="1">
    <mergeCell ref="A3:I3"/>
  </mergeCells>
  <printOptions/>
  <pageMargins left="0" right="0" top="0.25" bottom="0.25" header="0" footer="0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3:Q2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8.28125" style="52" customWidth="1"/>
    <col min="2" max="2" width="28.00390625" style="52" customWidth="1"/>
    <col min="3" max="4" width="12.7109375" style="52" customWidth="1"/>
    <col min="5" max="5" width="18.7109375" style="52" customWidth="1"/>
    <col min="6" max="6" width="15.140625" style="52" customWidth="1"/>
    <col min="7" max="7" width="10.8515625" style="52" customWidth="1"/>
    <col min="8" max="8" width="15.00390625" style="52" customWidth="1"/>
    <col min="9" max="9" width="16.421875" style="52" customWidth="1"/>
    <col min="10" max="11" width="9.140625" style="52" customWidth="1"/>
    <col min="12" max="13" width="10.140625" style="52" bestFit="1" customWidth="1"/>
    <col min="14" max="14" width="9.140625" style="52" customWidth="1"/>
    <col min="15" max="15" width="10.7109375" style="52" bestFit="1" customWidth="1"/>
    <col min="16" max="16" width="9.140625" style="52" customWidth="1"/>
    <col min="17" max="17" width="20.57421875" style="52" customWidth="1"/>
    <col min="18" max="16384" width="9.140625" style="52" customWidth="1"/>
  </cols>
  <sheetData>
    <row r="1" ht="20.25" customHeight="1"/>
    <row r="2" ht="20.25" customHeight="1"/>
    <row r="3" spans="1:9" ht="15">
      <c r="A3" s="397" t="s">
        <v>183</v>
      </c>
      <c r="B3" s="397"/>
      <c r="C3" s="397"/>
      <c r="D3" s="397"/>
      <c r="E3" s="397"/>
      <c r="F3" s="397"/>
      <c r="G3" s="397"/>
      <c r="H3" s="397"/>
      <c r="I3" s="397"/>
    </row>
    <row r="4" spans="1:9" ht="12.75">
      <c r="A4" s="53"/>
      <c r="B4" s="53"/>
      <c r="C4" s="53"/>
      <c r="D4" s="53"/>
      <c r="E4" s="53"/>
      <c r="F4" s="53"/>
      <c r="G4" s="406"/>
      <c r="H4" s="406"/>
      <c r="I4" s="53"/>
    </row>
    <row r="5" spans="1:9" s="57" customFormat="1" ht="111.75" customHeight="1">
      <c r="A5" s="54" t="s">
        <v>0</v>
      </c>
      <c r="B5" s="55" t="s">
        <v>30</v>
      </c>
      <c r="C5" s="22" t="s">
        <v>2</v>
      </c>
      <c r="D5" s="55" t="s">
        <v>31</v>
      </c>
      <c r="E5" s="54" t="s">
        <v>4</v>
      </c>
      <c r="F5" s="54" t="s">
        <v>15</v>
      </c>
      <c r="G5" s="54" t="s">
        <v>38</v>
      </c>
      <c r="H5" s="54" t="s">
        <v>39</v>
      </c>
      <c r="I5" s="56" t="s">
        <v>9</v>
      </c>
    </row>
    <row r="6" spans="1:9" ht="19.5" customHeight="1">
      <c r="A6" s="22" t="s">
        <v>18</v>
      </c>
      <c r="B6" s="23"/>
      <c r="C6" s="23"/>
      <c r="D6" s="24"/>
      <c r="E6" s="23"/>
      <c r="F6" s="25"/>
      <c r="G6" s="26"/>
      <c r="H6" s="26"/>
      <c r="I6" s="26"/>
    </row>
    <row r="7" spans="1:17" s="59" customFormat="1" ht="65.25" customHeight="1">
      <c r="A7" s="183">
        <f>'20.01.09'!A8+1</f>
        <v>6</v>
      </c>
      <c r="B7" s="184" t="s">
        <v>37</v>
      </c>
      <c r="C7" s="185" t="s">
        <v>12</v>
      </c>
      <c r="D7" s="269">
        <v>543470.53</v>
      </c>
      <c r="E7" s="269">
        <f>D7*1.19</f>
        <v>646729.9307</v>
      </c>
      <c r="F7" s="187" t="s">
        <v>48</v>
      </c>
      <c r="G7" s="186" t="s">
        <v>115</v>
      </c>
      <c r="H7" s="51" t="s">
        <v>186</v>
      </c>
      <c r="I7" s="58" t="s">
        <v>170</v>
      </c>
      <c r="J7" s="57">
        <v>9910.53</v>
      </c>
      <c r="M7" s="60"/>
      <c r="O7" s="60"/>
      <c r="Q7" s="60"/>
    </row>
    <row r="8" spans="1:17" s="59" customFormat="1" ht="65.25" customHeight="1">
      <c r="A8" s="183">
        <f>A7+1</f>
        <v>7</v>
      </c>
      <c r="B8" s="190" t="s">
        <v>119</v>
      </c>
      <c r="C8" s="191" t="s">
        <v>120</v>
      </c>
      <c r="D8" s="363">
        <v>237942.36</v>
      </c>
      <c r="E8" s="186">
        <f>D8*1.19</f>
        <v>283151.40839999996</v>
      </c>
      <c r="F8" s="187" t="s">
        <v>121</v>
      </c>
      <c r="G8" s="186" t="s">
        <v>122</v>
      </c>
      <c r="H8" s="51" t="s">
        <v>186</v>
      </c>
      <c r="I8" s="58" t="s">
        <v>108</v>
      </c>
      <c r="J8" s="57">
        <v>6357.36</v>
      </c>
      <c r="L8" s="60"/>
      <c r="M8" s="60"/>
      <c r="N8" s="59">
        <v>9910.53</v>
      </c>
      <c r="O8" s="60"/>
      <c r="Q8" s="60"/>
    </row>
    <row r="9" spans="1:15" s="65" customFormat="1" ht="17.25" customHeight="1">
      <c r="A9" s="61"/>
      <c r="B9" s="404" t="s">
        <v>10</v>
      </c>
      <c r="C9" s="405"/>
      <c r="D9" s="62">
        <f>SUM(D7:D8)</f>
        <v>781412.89</v>
      </c>
      <c r="E9" s="63">
        <f>SUM(E7:E8)</f>
        <v>929881.3391</v>
      </c>
      <c r="F9" s="25"/>
      <c r="G9" s="64"/>
      <c r="H9" s="64"/>
      <c r="I9" s="64"/>
      <c r="O9" s="362">
        <f>533560+9910.53</f>
        <v>543470.53</v>
      </c>
    </row>
    <row r="10" spans="1:9" ht="12.75">
      <c r="A10" s="66"/>
      <c r="B10" s="66"/>
      <c r="C10" s="66"/>
      <c r="D10" s="66"/>
      <c r="E10" s="66"/>
      <c r="F10" s="67"/>
      <c r="G10" s="53"/>
      <c r="H10" s="53"/>
      <c r="I10" s="53"/>
    </row>
    <row r="11" spans="1:9" ht="12.75">
      <c r="A11" s="53"/>
      <c r="B11" s="53"/>
      <c r="C11" s="53"/>
      <c r="D11" s="53"/>
      <c r="E11" s="53"/>
      <c r="F11" s="53"/>
      <c r="G11" s="53"/>
      <c r="H11" s="53"/>
      <c r="I11" s="53"/>
    </row>
    <row r="12" spans="1:9" ht="12.75">
      <c r="A12" s="53"/>
      <c r="B12" s="53"/>
      <c r="C12" s="66"/>
      <c r="D12" s="53"/>
      <c r="E12" s="53"/>
      <c r="F12" s="53"/>
      <c r="G12" s="53"/>
      <c r="H12" s="53"/>
      <c r="I12" s="53"/>
    </row>
    <row r="13" spans="1:9" ht="12.75">
      <c r="A13" s="68"/>
      <c r="B13" s="68"/>
      <c r="C13" s="68"/>
      <c r="D13" s="69"/>
      <c r="E13" s="69"/>
      <c r="F13" s="68"/>
      <c r="G13" s="68"/>
      <c r="H13" s="68"/>
      <c r="I13" s="68"/>
    </row>
    <row r="14" spans="1:9" ht="12.75">
      <c r="A14" s="68"/>
      <c r="B14" s="68"/>
      <c r="C14" s="68"/>
      <c r="D14" s="53"/>
      <c r="E14" s="68"/>
      <c r="F14" s="68"/>
      <c r="G14" s="68"/>
      <c r="H14" s="68"/>
      <c r="I14" s="68"/>
    </row>
    <row r="15" spans="1:9" ht="12.75">
      <c r="A15" s="68"/>
      <c r="B15" s="68"/>
      <c r="C15" s="68"/>
      <c r="D15" s="69"/>
      <c r="E15" s="69"/>
      <c r="F15" s="68"/>
      <c r="G15" s="68"/>
      <c r="H15" s="68"/>
      <c r="I15" s="68"/>
    </row>
    <row r="16" ht="12.75">
      <c r="M16" s="270"/>
    </row>
    <row r="20" ht="12.75">
      <c r="O20" s="270"/>
    </row>
  </sheetData>
  <sheetProtection/>
  <mergeCells count="3">
    <mergeCell ref="B9:C9"/>
    <mergeCell ref="G4:H4"/>
    <mergeCell ref="A3:I3"/>
  </mergeCells>
  <printOptions/>
  <pageMargins left="0" right="0" top="0.25" bottom="0.2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20.140625" style="0" customWidth="1"/>
    <col min="3" max="3" width="13.421875" style="0" customWidth="1"/>
    <col min="4" max="4" width="15.28125" style="0" customWidth="1"/>
    <col min="5" max="5" width="15.57421875" style="0" customWidth="1"/>
    <col min="6" max="6" width="19.8515625" style="0" customWidth="1"/>
    <col min="7" max="7" width="14.57421875" style="0" customWidth="1"/>
    <col min="8" max="8" width="20.7109375" style="0" customWidth="1"/>
    <col min="9" max="9" width="26.8515625" style="0" customWidth="1"/>
  </cols>
  <sheetData>
    <row r="1" spans="1:9" ht="12.75">
      <c r="A1" s="35"/>
      <c r="B1" s="35"/>
      <c r="C1" s="35"/>
      <c r="D1" s="35"/>
      <c r="E1" s="35"/>
      <c r="F1" s="35"/>
      <c r="G1" s="35"/>
      <c r="H1" s="35"/>
      <c r="I1" s="35"/>
    </row>
    <row r="2" spans="1:9" ht="12.75">
      <c r="A2" s="35"/>
      <c r="B2" s="35"/>
      <c r="C2" s="35"/>
      <c r="D2" s="35"/>
      <c r="E2" s="35"/>
      <c r="F2" s="35"/>
      <c r="G2" s="35"/>
      <c r="H2" s="35"/>
      <c r="I2" s="35"/>
    </row>
    <row r="3" spans="1:9" ht="15">
      <c r="A3" s="397" t="s">
        <v>183</v>
      </c>
      <c r="B3" s="397"/>
      <c r="C3" s="397"/>
      <c r="D3" s="397"/>
      <c r="E3" s="397"/>
      <c r="F3" s="397"/>
      <c r="G3" s="397"/>
      <c r="H3" s="397"/>
      <c r="I3" s="397"/>
    </row>
    <row r="4" spans="1:9" ht="12.75">
      <c r="A4" s="40"/>
      <c r="B4" s="40"/>
      <c r="C4" s="40"/>
      <c r="D4" s="40"/>
      <c r="E4" s="40"/>
      <c r="F4" s="40"/>
      <c r="G4" s="398"/>
      <c r="H4" s="398"/>
      <c r="I4" s="34"/>
    </row>
    <row r="5" spans="1:9" ht="63.75">
      <c r="A5" s="41" t="s">
        <v>0</v>
      </c>
      <c r="B5" s="42" t="s">
        <v>30</v>
      </c>
      <c r="C5" s="27" t="s">
        <v>2</v>
      </c>
      <c r="D5" s="42" t="s">
        <v>31</v>
      </c>
      <c r="E5" s="43" t="s">
        <v>4</v>
      </c>
      <c r="F5" s="41" t="s">
        <v>15</v>
      </c>
      <c r="G5" s="41" t="s">
        <v>38</v>
      </c>
      <c r="H5" s="41" t="s">
        <v>39</v>
      </c>
      <c r="I5" s="43" t="s">
        <v>9</v>
      </c>
    </row>
    <row r="6" spans="1:9" ht="12.75">
      <c r="A6" s="27" t="s">
        <v>111</v>
      </c>
      <c r="B6" s="28"/>
      <c r="C6" s="28"/>
      <c r="D6" s="29"/>
      <c r="E6" s="30">
        <f>+D6*1.19</f>
        <v>0</v>
      </c>
      <c r="F6" s="31"/>
      <c r="G6" s="28"/>
      <c r="H6" s="28"/>
      <c r="I6" s="30"/>
    </row>
    <row r="7" spans="1:9" ht="51">
      <c r="A7" s="181">
        <f>'20.01.30'!A8+1</f>
        <v>8</v>
      </c>
      <c r="B7" s="197" t="s">
        <v>113</v>
      </c>
      <c r="C7" s="125" t="s">
        <v>112</v>
      </c>
      <c r="D7" s="196">
        <v>0</v>
      </c>
      <c r="E7" s="132">
        <f>D7*1.19</f>
        <v>0</v>
      </c>
      <c r="F7" s="131" t="s">
        <v>110</v>
      </c>
      <c r="G7" s="93" t="s">
        <v>115</v>
      </c>
      <c r="H7" s="93" t="s">
        <v>128</v>
      </c>
      <c r="I7" s="71" t="s">
        <v>46</v>
      </c>
    </row>
    <row r="8" spans="1:9" ht="76.5">
      <c r="A8" s="181">
        <f>A7+1</f>
        <v>9</v>
      </c>
      <c r="B8" s="198" t="s">
        <v>125</v>
      </c>
      <c r="C8" s="125" t="s">
        <v>126</v>
      </c>
      <c r="D8" s="201">
        <v>0</v>
      </c>
      <c r="E8" s="199">
        <f>D8*1.19</f>
        <v>0</v>
      </c>
      <c r="F8" s="200" t="s">
        <v>127</v>
      </c>
      <c r="G8" s="93" t="s">
        <v>115</v>
      </c>
      <c r="H8" s="93" t="s">
        <v>143</v>
      </c>
      <c r="I8" s="71" t="s">
        <v>46</v>
      </c>
    </row>
    <row r="9" spans="1:9" ht="12.75">
      <c r="A9" s="48"/>
      <c r="B9" s="399" t="s">
        <v>10</v>
      </c>
      <c r="C9" s="400"/>
      <c r="D9" s="38">
        <f>SUM(D7:D8)</f>
        <v>0</v>
      </c>
      <c r="E9" s="38">
        <f>SUM(E7:E8)</f>
        <v>0</v>
      </c>
      <c r="F9" s="48"/>
      <c r="G9" s="48"/>
      <c r="H9" s="48"/>
      <c r="I9" s="21"/>
    </row>
  </sheetData>
  <sheetProtection/>
  <mergeCells count="3">
    <mergeCell ref="A3:I3"/>
    <mergeCell ref="G4:H4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9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8.28125" style="35" customWidth="1"/>
    <col min="2" max="2" width="26.00390625" style="35" customWidth="1"/>
    <col min="3" max="3" width="16.8515625" style="35" customWidth="1"/>
    <col min="4" max="4" width="15.28125" style="35" customWidth="1"/>
    <col min="5" max="5" width="15.7109375" style="35" customWidth="1"/>
    <col min="6" max="6" width="12.8515625" style="35" customWidth="1"/>
    <col min="7" max="7" width="15.28125" style="35" customWidth="1"/>
    <col min="8" max="8" width="14.00390625" style="35" customWidth="1"/>
    <col min="9" max="9" width="14.140625" style="35" customWidth="1"/>
    <col min="10" max="16384" width="9.140625" style="35" customWidth="1"/>
  </cols>
  <sheetData>
    <row r="3" spans="1:9" ht="15">
      <c r="A3" s="397" t="s">
        <v>183</v>
      </c>
      <c r="B3" s="397"/>
      <c r="C3" s="397"/>
      <c r="D3" s="397"/>
      <c r="E3" s="397"/>
      <c r="F3" s="397"/>
      <c r="G3" s="397"/>
      <c r="H3" s="397"/>
      <c r="I3" s="397"/>
    </row>
    <row r="4" spans="1:9" ht="12.75">
      <c r="A4" s="40"/>
      <c r="B4" s="40"/>
      <c r="C4" s="40"/>
      <c r="D4" s="40"/>
      <c r="E4" s="40"/>
      <c r="F4" s="40"/>
      <c r="G4" s="398"/>
      <c r="H4" s="398"/>
      <c r="I4" s="34"/>
    </row>
    <row r="5" spans="1:9" ht="63.75">
      <c r="A5" s="41" t="s">
        <v>0</v>
      </c>
      <c r="B5" s="42" t="s">
        <v>30</v>
      </c>
      <c r="C5" s="27" t="s">
        <v>2</v>
      </c>
      <c r="D5" s="42" t="s">
        <v>31</v>
      </c>
      <c r="E5" s="43" t="s">
        <v>4</v>
      </c>
      <c r="F5" s="41" t="s">
        <v>15</v>
      </c>
      <c r="G5" s="41" t="s">
        <v>38</v>
      </c>
      <c r="H5" s="41" t="s">
        <v>39</v>
      </c>
      <c r="I5" s="43" t="s">
        <v>9</v>
      </c>
    </row>
    <row r="6" spans="1:9" ht="12.75">
      <c r="A6" s="27">
        <v>20.02</v>
      </c>
      <c r="B6" s="28"/>
      <c r="C6" s="28"/>
      <c r="D6" s="29"/>
      <c r="E6" s="30"/>
      <c r="F6" s="31"/>
      <c r="G6" s="28"/>
      <c r="H6" s="28"/>
      <c r="I6" s="30"/>
    </row>
    <row r="7" spans="1:9" ht="77.25" customHeight="1">
      <c r="A7" s="44"/>
      <c r="B7" s="155" t="s">
        <v>100</v>
      </c>
      <c r="C7" s="154" t="s">
        <v>101</v>
      </c>
      <c r="D7" s="86">
        <v>0</v>
      </c>
      <c r="E7" s="23">
        <v>0</v>
      </c>
      <c r="F7" s="46" t="s">
        <v>155</v>
      </c>
      <c r="G7" s="45"/>
      <c r="H7" s="45"/>
      <c r="I7" s="47"/>
    </row>
    <row r="8" spans="1:10" ht="12.75">
      <c r="A8" s="44"/>
      <c r="B8" s="32"/>
      <c r="C8" s="21"/>
      <c r="D8" s="92"/>
      <c r="E8" s="37"/>
      <c r="F8" s="39"/>
      <c r="G8" s="45"/>
      <c r="H8" s="45"/>
      <c r="I8" s="47"/>
      <c r="J8" s="36"/>
    </row>
    <row r="9" spans="1:9" ht="12.75">
      <c r="A9" s="48"/>
      <c r="B9" s="399" t="s">
        <v>10</v>
      </c>
      <c r="C9" s="400"/>
      <c r="D9" s="38">
        <f>SUM(D7:D8)</f>
        <v>0</v>
      </c>
      <c r="E9" s="38">
        <f>SUM(E7:E8)</f>
        <v>0</v>
      </c>
      <c r="F9" s="48"/>
      <c r="G9" s="48"/>
      <c r="H9" s="48"/>
      <c r="I9" s="21"/>
    </row>
  </sheetData>
  <sheetProtection/>
  <mergeCells count="3">
    <mergeCell ref="A3:I3"/>
    <mergeCell ref="G4:H4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Maria.Constantinescu</dc:creator>
  <cp:keywords/>
  <dc:description/>
  <cp:lastModifiedBy>Daniela Dima</cp:lastModifiedBy>
  <cp:lastPrinted>2023-11-08T10:03:08Z</cp:lastPrinted>
  <dcterms:created xsi:type="dcterms:W3CDTF">2008-11-20T07:13:42Z</dcterms:created>
  <dcterms:modified xsi:type="dcterms:W3CDTF">2023-11-20T07:52:36Z</dcterms:modified>
  <cp:category/>
  <cp:version/>
  <cp:contentType/>
  <cp:contentStatus/>
</cp:coreProperties>
</file>